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5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6e989bca0d81347b/Desktop/"/>
    </mc:Choice>
  </mc:AlternateContent>
  <xr:revisionPtr revIDLastSave="11" documentId="6_{41C3F7F3-B8D9-407F-817A-F2BB87EFCE69}" xr6:coauthVersionLast="47" xr6:coauthVersionMax="47" xr10:uidLastSave="{3677F423-306E-4AF0-A8C5-958DAB39F324}"/>
  <bookViews>
    <workbookView xWindow="-110" yWindow="-110" windowWidth="23260" windowHeight="14860" xr2:uid="{00000000-000D-0000-FFFF-FFFF00000000}"/>
  </bookViews>
  <sheets>
    <sheet name="彦根(5週)" sheetId="11" r:id="rId1"/>
    <sheet name="米原(5週)" sheetId="7" r:id="rId2"/>
    <sheet name="長浜 (５週)" sheetId="9" r:id="rId3"/>
    <sheet name="近江八幡 (５週) " sheetId="12" r:id="rId4"/>
    <sheet name="記入例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4" l="1"/>
  <c r="D43" i="12" l="1"/>
  <c r="D43" i="9"/>
  <c r="D24" i="7"/>
  <c r="D43" i="11"/>
  <c r="B44" i="12"/>
  <c r="B45" i="12" s="1"/>
  <c r="D45" i="12" s="1"/>
  <c r="E43" i="12"/>
  <c r="E40" i="12"/>
  <c r="D40" i="12"/>
  <c r="C40" i="12"/>
  <c r="Q39" i="12"/>
  <c r="P39" i="12"/>
  <c r="O39" i="12"/>
  <c r="E19" i="12"/>
  <c r="D19" i="12"/>
  <c r="C19" i="12"/>
  <c r="B44" i="11"/>
  <c r="B45" i="11" s="1"/>
  <c r="D45" i="11" s="1"/>
  <c r="E43" i="11"/>
  <c r="E40" i="11"/>
  <c r="D40" i="11"/>
  <c r="C40" i="11"/>
  <c r="Q39" i="11"/>
  <c r="P39" i="11"/>
  <c r="O39" i="11"/>
  <c r="E19" i="11"/>
  <c r="D19" i="11"/>
  <c r="C19" i="11"/>
  <c r="D44" i="12" l="1"/>
  <c r="D44" i="11"/>
  <c r="E45" i="12"/>
  <c r="B46" i="12"/>
  <c r="D46" i="12" s="1"/>
  <c r="E44" i="12"/>
  <c r="B46" i="11"/>
  <c r="D46" i="11" s="1"/>
  <c r="E45" i="11"/>
  <c r="E44" i="11"/>
  <c r="E46" i="12" l="1"/>
  <c r="B47" i="12"/>
  <c r="D47" i="12" s="1"/>
  <c r="B47" i="11"/>
  <c r="D47" i="11" s="1"/>
  <c r="E46" i="11"/>
  <c r="B44" i="9"/>
  <c r="E43" i="9"/>
  <c r="E40" i="9"/>
  <c r="D40" i="9"/>
  <c r="C40" i="9"/>
  <c r="Q39" i="9"/>
  <c r="P39" i="9"/>
  <c r="O39" i="9"/>
  <c r="E19" i="9"/>
  <c r="D19" i="9"/>
  <c r="C19" i="9"/>
  <c r="E19" i="7"/>
  <c r="D19" i="7"/>
  <c r="C19" i="7"/>
  <c r="Q9" i="7"/>
  <c r="P9" i="7"/>
  <c r="O9" i="7"/>
  <c r="E7" i="7"/>
  <c r="D7" i="7"/>
  <c r="C7" i="7"/>
  <c r="B25" i="7"/>
  <c r="E24" i="7"/>
  <c r="E43" i="4"/>
  <c r="B44" i="4"/>
  <c r="D44" i="4" s="1"/>
  <c r="E40" i="4"/>
  <c r="D40" i="4"/>
  <c r="C40" i="4"/>
  <c r="P39" i="4"/>
  <c r="O39" i="4"/>
  <c r="N39" i="4"/>
  <c r="E19" i="4"/>
  <c r="D19" i="4"/>
  <c r="C19" i="4"/>
  <c r="E44" i="9" l="1"/>
  <c r="D44" i="9"/>
  <c r="E25" i="7"/>
  <c r="D25" i="7"/>
  <c r="E47" i="12"/>
  <c r="B45" i="4"/>
  <c r="D45" i="4" s="1"/>
  <c r="E44" i="4"/>
  <c r="E47" i="11"/>
  <c r="B26" i="7"/>
  <c r="B45" i="9"/>
  <c r="B46" i="9" l="1"/>
  <c r="E46" i="9" s="1"/>
  <c r="D45" i="9"/>
  <c r="B27" i="7"/>
  <c r="E27" i="7" s="1"/>
  <c r="D26" i="7"/>
  <c r="E45" i="4"/>
  <c r="B46" i="4"/>
  <c r="D46" i="4" s="1"/>
  <c r="E26" i="7"/>
  <c r="E45" i="9"/>
  <c r="B47" i="9" l="1"/>
  <c r="D46" i="9"/>
  <c r="B28" i="7"/>
  <c r="D27" i="7"/>
  <c r="E46" i="4"/>
  <c r="D47" i="9" l="1"/>
  <c r="E47" i="9"/>
  <c r="D28" i="7"/>
  <c r="E28" i="7"/>
</calcChain>
</file>

<file path=xl/sharedStrings.xml><?xml version="1.0" encoding="utf-8"?>
<sst xmlns="http://schemas.openxmlformats.org/spreadsheetml/2006/main" count="561" uniqueCount="211">
  <si>
    <t>№</t>
    <phoneticPr fontId="3"/>
  </si>
  <si>
    <t>エリア名</t>
    <rPh sb="3" eb="4">
      <t>メイ</t>
    </rPh>
    <phoneticPr fontId="3"/>
  </si>
  <si>
    <t>総世帯数</t>
    <rPh sb="0" eb="1">
      <t>ソウ</t>
    </rPh>
    <rPh sb="1" eb="4">
      <t>セタイスウ</t>
    </rPh>
    <phoneticPr fontId="3"/>
  </si>
  <si>
    <t>戸建て</t>
    <rPh sb="0" eb="2">
      <t>コダ</t>
    </rPh>
    <phoneticPr fontId="3"/>
  </si>
  <si>
    <t>集合住宅</t>
    <rPh sb="0" eb="2">
      <t>シュウゴウ</t>
    </rPh>
    <rPh sb="2" eb="4">
      <t>ジュウタク</t>
    </rPh>
    <phoneticPr fontId="3"/>
  </si>
  <si>
    <t>№</t>
  </si>
  <si>
    <t>平田町S</t>
    <rPh sb="0" eb="3">
      <t>ヒラタチョウ</t>
    </rPh>
    <phoneticPr fontId="3"/>
  </si>
  <si>
    <t>小泉町C</t>
    <rPh sb="0" eb="3">
      <t>コイズミチョウ</t>
    </rPh>
    <phoneticPr fontId="3"/>
  </si>
  <si>
    <t>平田町E</t>
    <rPh sb="0" eb="3">
      <t>ヒラタチョウ</t>
    </rPh>
    <phoneticPr fontId="3"/>
  </si>
  <si>
    <t>小泉町S</t>
    <rPh sb="0" eb="3">
      <t>コイズミチョウ</t>
    </rPh>
    <phoneticPr fontId="3"/>
  </si>
  <si>
    <t>平田町N</t>
    <rPh sb="0" eb="2">
      <t>ヒラタ</t>
    </rPh>
    <rPh sb="2" eb="3">
      <t>チョウ</t>
    </rPh>
    <phoneticPr fontId="3"/>
  </si>
  <si>
    <t>西今町W</t>
    <rPh sb="0" eb="3">
      <t>ニシイマチョウ</t>
    </rPh>
    <phoneticPr fontId="3"/>
  </si>
  <si>
    <t>平田町W</t>
    <rPh sb="0" eb="3">
      <t>ヒラタチョウ</t>
    </rPh>
    <phoneticPr fontId="3"/>
  </si>
  <si>
    <t>戸賀町</t>
    <rPh sb="0" eb="1">
      <t>ト</t>
    </rPh>
    <rPh sb="1" eb="2">
      <t>ガ</t>
    </rPh>
    <rPh sb="2" eb="3">
      <t>チョウ</t>
    </rPh>
    <phoneticPr fontId="3"/>
  </si>
  <si>
    <t>後三条町</t>
    <rPh sb="0" eb="1">
      <t>アト</t>
    </rPh>
    <rPh sb="1" eb="4">
      <t>サンジョウチョウ</t>
    </rPh>
    <phoneticPr fontId="3"/>
  </si>
  <si>
    <t>西今町E</t>
    <rPh sb="0" eb="3">
      <t>ニシイマチョウ</t>
    </rPh>
    <phoneticPr fontId="3"/>
  </si>
  <si>
    <t>金城団地</t>
    <rPh sb="0" eb="2">
      <t>カネシロ</t>
    </rPh>
    <rPh sb="2" eb="4">
      <t>ダンチ</t>
    </rPh>
    <phoneticPr fontId="3"/>
  </si>
  <si>
    <t>開出今町</t>
    <rPh sb="0" eb="3">
      <t>カイデイマ</t>
    </rPh>
    <rPh sb="3" eb="4">
      <t>チョウ</t>
    </rPh>
    <phoneticPr fontId="3"/>
  </si>
  <si>
    <t>大藪町</t>
    <rPh sb="0" eb="2">
      <t>オオヤブ</t>
    </rPh>
    <rPh sb="2" eb="3">
      <t>チョウ</t>
    </rPh>
    <phoneticPr fontId="3"/>
  </si>
  <si>
    <t>竹ヶ鼻町</t>
    <rPh sb="0" eb="3">
      <t>タケガハナ</t>
    </rPh>
    <rPh sb="3" eb="4">
      <t>チョウ</t>
    </rPh>
    <phoneticPr fontId="3"/>
  </si>
  <si>
    <t>大藪町N</t>
    <rPh sb="0" eb="2">
      <t>オオヤブ</t>
    </rPh>
    <rPh sb="2" eb="3">
      <t>チョウ</t>
    </rPh>
    <phoneticPr fontId="3"/>
  </si>
  <si>
    <t>東沼波町S</t>
    <rPh sb="0" eb="4">
      <t>ヒガシノナミチョウ</t>
    </rPh>
    <phoneticPr fontId="3"/>
  </si>
  <si>
    <t>中薮町</t>
    <rPh sb="0" eb="3">
      <t>ナカヤブチョウ</t>
    </rPh>
    <phoneticPr fontId="3"/>
  </si>
  <si>
    <t>東沼波町N</t>
    <rPh sb="0" eb="4">
      <t>ヒガシノナミチョウ</t>
    </rPh>
    <phoneticPr fontId="3"/>
  </si>
  <si>
    <t>池洲町栄町</t>
    <rPh sb="0" eb="1">
      <t>イケ</t>
    </rPh>
    <rPh sb="1" eb="2">
      <t>ス</t>
    </rPh>
    <rPh sb="2" eb="3">
      <t>チョウ</t>
    </rPh>
    <rPh sb="3" eb="4">
      <t>サカエ</t>
    </rPh>
    <rPh sb="4" eb="5">
      <t>マチ</t>
    </rPh>
    <phoneticPr fontId="3"/>
  </si>
  <si>
    <t>西沼波町</t>
    <rPh sb="0" eb="4">
      <t>ニシノナミチョウ</t>
    </rPh>
    <phoneticPr fontId="3"/>
  </si>
  <si>
    <t>長曽根町</t>
    <rPh sb="0" eb="3">
      <t>ナガソネ</t>
    </rPh>
    <rPh sb="3" eb="4">
      <t>チョウ</t>
    </rPh>
    <phoneticPr fontId="3"/>
  </si>
  <si>
    <t>岡町和田町</t>
    <rPh sb="0" eb="2">
      <t>オカマチ</t>
    </rPh>
    <rPh sb="2" eb="4">
      <t>ワダ</t>
    </rPh>
    <rPh sb="4" eb="5">
      <t>チョウ</t>
    </rPh>
    <phoneticPr fontId="3"/>
  </si>
  <si>
    <t>城町本町</t>
    <rPh sb="0" eb="2">
      <t>シロマチ</t>
    </rPh>
    <rPh sb="2" eb="4">
      <t>ホンマチ</t>
    </rPh>
    <phoneticPr fontId="3"/>
  </si>
  <si>
    <t>安清芹町</t>
    <rPh sb="0" eb="2">
      <t>ヤスキヨ</t>
    </rPh>
    <rPh sb="2" eb="4">
      <t>セリマチ</t>
    </rPh>
    <phoneticPr fontId="3"/>
  </si>
  <si>
    <t>銀座芹橋町</t>
    <rPh sb="0" eb="2">
      <t>ギンザ</t>
    </rPh>
    <rPh sb="2" eb="4">
      <t>セリバシ</t>
    </rPh>
    <rPh sb="4" eb="5">
      <t>マチ</t>
    </rPh>
    <phoneticPr fontId="3"/>
  </si>
  <si>
    <t>河原新町</t>
    <rPh sb="0" eb="2">
      <t>カワラ</t>
    </rPh>
    <rPh sb="2" eb="4">
      <t>シンマチ</t>
    </rPh>
    <phoneticPr fontId="3"/>
  </si>
  <si>
    <t>京町</t>
    <rPh sb="0" eb="2">
      <t>キョウマチ</t>
    </rPh>
    <phoneticPr fontId="3"/>
  </si>
  <si>
    <t>芹川町</t>
    <rPh sb="0" eb="3">
      <t>セリカワチョウ</t>
    </rPh>
    <phoneticPr fontId="3"/>
  </si>
  <si>
    <t>松原RT</t>
  </si>
  <si>
    <t>馬場町</t>
    <rPh sb="0" eb="2">
      <t>ババ</t>
    </rPh>
    <rPh sb="2" eb="3">
      <t>チョウ</t>
    </rPh>
    <phoneticPr fontId="3"/>
  </si>
  <si>
    <t>尾末町旭町</t>
    <rPh sb="0" eb="1">
      <t>オ</t>
    </rPh>
    <rPh sb="1" eb="2">
      <t>スエ</t>
    </rPh>
    <rPh sb="2" eb="3">
      <t>チョウ</t>
    </rPh>
    <rPh sb="3" eb="4">
      <t>アサヒ</t>
    </rPh>
    <rPh sb="4" eb="5">
      <t>マチ</t>
    </rPh>
    <phoneticPr fontId="3"/>
  </si>
  <si>
    <t>大東町</t>
    <rPh sb="0" eb="2">
      <t>ダイトウ</t>
    </rPh>
    <rPh sb="2" eb="3">
      <t>チョウ</t>
    </rPh>
    <phoneticPr fontId="3"/>
  </si>
  <si>
    <t>エリア名</t>
    <phoneticPr fontId="3"/>
  </si>
  <si>
    <t>総世帯数</t>
    <phoneticPr fontId="3"/>
  </si>
  <si>
    <t>戸建て</t>
    <phoneticPr fontId="3"/>
  </si>
  <si>
    <t>集合住宅</t>
    <phoneticPr fontId="3"/>
  </si>
  <si>
    <t>古沢町</t>
    <rPh sb="0" eb="3">
      <t>フルサワチョウ</t>
    </rPh>
    <phoneticPr fontId="3"/>
  </si>
  <si>
    <t>野瀬町</t>
    <rPh sb="0" eb="3">
      <t>ノセチョウ</t>
    </rPh>
    <phoneticPr fontId="3"/>
  </si>
  <si>
    <t>里根町</t>
    <rPh sb="0" eb="1">
      <t>サト</t>
    </rPh>
    <rPh sb="1" eb="2">
      <t>ネ</t>
    </rPh>
    <rPh sb="2" eb="3">
      <t>チョウ</t>
    </rPh>
    <phoneticPr fontId="3"/>
  </si>
  <si>
    <t>宇尾町</t>
    <rPh sb="0" eb="2">
      <t>ウオ</t>
    </rPh>
    <rPh sb="2" eb="3">
      <t>チョウ</t>
    </rPh>
    <phoneticPr fontId="3"/>
  </si>
  <si>
    <t>外町</t>
    <rPh sb="0" eb="2">
      <t>トマチ</t>
    </rPh>
    <phoneticPr fontId="3"/>
  </si>
  <si>
    <t>大堀町</t>
    <rPh sb="0" eb="3">
      <t>オオホリチョウ</t>
    </rPh>
    <phoneticPr fontId="3"/>
  </si>
  <si>
    <t>原町</t>
    <rPh sb="0" eb="2">
      <t>ハラチョウ</t>
    </rPh>
    <phoneticPr fontId="3"/>
  </si>
  <si>
    <t>呉竹</t>
    <rPh sb="0" eb="2">
      <t>クレタケ</t>
    </rPh>
    <phoneticPr fontId="3"/>
  </si>
  <si>
    <t>地蔵町</t>
    <rPh sb="0" eb="2">
      <t>ジゾウ</t>
    </rPh>
    <rPh sb="2" eb="3">
      <t>チョウ</t>
    </rPh>
    <phoneticPr fontId="3"/>
  </si>
  <si>
    <t>松原町</t>
    <rPh sb="0" eb="3">
      <t>マツバラチョウ</t>
    </rPh>
    <phoneticPr fontId="3"/>
  </si>
  <si>
    <t>正法寺S</t>
    <rPh sb="0" eb="3">
      <t>ショウホウジ</t>
    </rPh>
    <phoneticPr fontId="3"/>
  </si>
  <si>
    <t>大藪町W</t>
    <rPh sb="0" eb="2">
      <t>オオヤブ</t>
    </rPh>
    <rPh sb="2" eb="3">
      <t>チョウ</t>
    </rPh>
    <phoneticPr fontId="3"/>
  </si>
  <si>
    <t>正法寺W</t>
    <rPh sb="0" eb="3">
      <t>ショウホウジ</t>
    </rPh>
    <phoneticPr fontId="3"/>
  </si>
  <si>
    <t>八坂町</t>
    <rPh sb="0" eb="3">
      <t>ハッサカチョウ</t>
    </rPh>
    <phoneticPr fontId="3"/>
  </si>
  <si>
    <t>野田山町</t>
    <rPh sb="0" eb="4">
      <t>ノダヤマチョウ</t>
    </rPh>
    <phoneticPr fontId="3"/>
  </si>
  <si>
    <t>開出今町S</t>
    <rPh sb="0" eb="3">
      <t>カイデイマ</t>
    </rPh>
    <rPh sb="3" eb="4">
      <t>チョウ</t>
    </rPh>
    <phoneticPr fontId="3"/>
  </si>
  <si>
    <t>高宮町C</t>
    <rPh sb="0" eb="3">
      <t>タカミヤチョウ</t>
    </rPh>
    <phoneticPr fontId="3"/>
  </si>
  <si>
    <t>日夏町W</t>
    <rPh sb="0" eb="1">
      <t>ヒ</t>
    </rPh>
    <rPh sb="1" eb="2">
      <t>ナツ</t>
    </rPh>
    <rPh sb="2" eb="3">
      <t>チョウ</t>
    </rPh>
    <phoneticPr fontId="3"/>
  </si>
  <si>
    <t>高宮町S</t>
    <rPh sb="0" eb="2">
      <t>タカミヤ</t>
    </rPh>
    <rPh sb="2" eb="3">
      <t>チョウ</t>
    </rPh>
    <phoneticPr fontId="3"/>
  </si>
  <si>
    <t>蓮台寺</t>
    <rPh sb="0" eb="2">
      <t>レンダイ</t>
    </rPh>
    <rPh sb="2" eb="3">
      <t>ジ</t>
    </rPh>
    <phoneticPr fontId="3"/>
  </si>
  <si>
    <t>高宮町E</t>
    <rPh sb="0" eb="2">
      <t>タカミヤ</t>
    </rPh>
    <rPh sb="2" eb="3">
      <t>チョウ</t>
    </rPh>
    <phoneticPr fontId="3"/>
  </si>
  <si>
    <t>広野犬方町</t>
    <rPh sb="0" eb="2">
      <t>ヒロノ</t>
    </rPh>
    <rPh sb="2" eb="5">
      <t>イヌカタチョウ</t>
    </rPh>
    <phoneticPr fontId="3"/>
  </si>
  <si>
    <t>高宮町N</t>
    <rPh sb="0" eb="3">
      <t>タカミヤチョウ</t>
    </rPh>
    <phoneticPr fontId="3"/>
  </si>
  <si>
    <t>極楽寺町</t>
    <rPh sb="0" eb="4">
      <t>ゴクラクジチョウ</t>
    </rPh>
    <phoneticPr fontId="3"/>
  </si>
  <si>
    <t>日夏町NT</t>
    <rPh sb="0" eb="1">
      <t>ヒ</t>
    </rPh>
    <rPh sb="1" eb="2">
      <t>ナツ</t>
    </rPh>
    <rPh sb="2" eb="3">
      <t>チョウ</t>
    </rPh>
    <phoneticPr fontId="3"/>
  </si>
  <si>
    <t>川瀬馬場町</t>
    <rPh sb="0" eb="2">
      <t>カワセ</t>
    </rPh>
    <rPh sb="2" eb="4">
      <t>ババ</t>
    </rPh>
    <rPh sb="4" eb="5">
      <t>チョウ</t>
    </rPh>
    <phoneticPr fontId="3"/>
  </si>
  <si>
    <t>河瀬駅</t>
    <rPh sb="0" eb="2">
      <t>カワセ</t>
    </rPh>
    <rPh sb="2" eb="3">
      <t>エキ</t>
    </rPh>
    <phoneticPr fontId="3"/>
  </si>
  <si>
    <t>南川瀬町</t>
    <rPh sb="0" eb="1">
      <t>ミナミ</t>
    </rPh>
    <rPh sb="1" eb="3">
      <t>カワセ</t>
    </rPh>
    <rPh sb="3" eb="4">
      <t>チョウ</t>
    </rPh>
    <phoneticPr fontId="3"/>
  </si>
  <si>
    <t>清崎町</t>
    <rPh sb="0" eb="3">
      <t>キヨサキチョウ</t>
    </rPh>
    <phoneticPr fontId="3"/>
  </si>
  <si>
    <t>西葛籠町</t>
    <rPh sb="0" eb="1">
      <t>ニシ</t>
    </rPh>
    <rPh sb="1" eb="2">
      <t>カズラ</t>
    </rPh>
    <rPh sb="2" eb="3">
      <t>カゴ</t>
    </rPh>
    <rPh sb="3" eb="4">
      <t>チョウ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</si>
  <si>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</si>
  <si>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</si>
  <si>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</si>
  <si>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</si>
  <si>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他枚数</t>
    <rPh sb="0" eb="1">
      <t>ホカ</t>
    </rPh>
    <rPh sb="1" eb="3">
      <t>マイスウ</t>
    </rPh>
    <phoneticPr fontId="3"/>
  </si>
  <si>
    <t>月</t>
    <rPh sb="0" eb="1">
      <t>ガツ</t>
    </rPh>
    <phoneticPr fontId="3"/>
  </si>
  <si>
    <t>fax 0749-47-3837</t>
    <phoneticPr fontId="3"/>
  </si>
  <si>
    <t>御社名</t>
    <rPh sb="0" eb="2">
      <t>オンシャ</t>
    </rPh>
    <rPh sb="2" eb="3">
      <t>メイ</t>
    </rPh>
    <phoneticPr fontId="3"/>
  </si>
  <si>
    <t>御担当者</t>
    <rPh sb="0" eb="4">
      <t>ゴタントウシャ</t>
    </rPh>
    <phoneticPr fontId="3"/>
  </si>
  <si>
    <t>連絡先ＦＡＸ</t>
    <rPh sb="0" eb="2">
      <t>レンラク</t>
    </rPh>
    <rPh sb="2" eb="3">
      <t>サキ</t>
    </rPh>
    <phoneticPr fontId="3"/>
  </si>
  <si>
    <t>連絡先ＴＥＬ</t>
    <rPh sb="0" eb="3">
      <t>レンラクサキ</t>
    </rPh>
    <phoneticPr fontId="3"/>
  </si>
  <si>
    <t>～</t>
    <phoneticPr fontId="3"/>
  </si>
  <si>
    <t>⑤</t>
    <phoneticPr fontId="3"/>
  </si>
  <si>
    <t>Ｂ３はＢ５サイズに加工してご納品お願いします</t>
  </si>
  <si>
    <r>
      <rPr>
        <sz val="16"/>
        <color theme="1"/>
        <rFont val="游ゴシック Light"/>
        <family val="3"/>
        <charset val="128"/>
      </rPr>
      <t>弊社への納品予定日</t>
    </r>
    <r>
      <rPr>
        <sz val="18"/>
        <color theme="1"/>
        <rFont val="游ゴシック Light"/>
        <family val="3"/>
        <charset val="128"/>
      </rPr>
      <t xml:space="preserve">      ／    （    ）引渡希望日      ／    （    ）</t>
    </r>
    <rPh sb="0" eb="2">
      <t>ヘイシャ</t>
    </rPh>
    <rPh sb="4" eb="6">
      <t>ノウヒン</t>
    </rPh>
    <rPh sb="6" eb="8">
      <t>ヨテイ</t>
    </rPh>
    <rPh sb="8" eb="9">
      <t>ビ</t>
    </rPh>
    <rPh sb="26" eb="28">
      <t>ヒキワタシ</t>
    </rPh>
    <rPh sb="28" eb="30">
      <t>キボウ</t>
    </rPh>
    <rPh sb="30" eb="31">
      <t>ビ</t>
    </rPh>
    <phoneticPr fontId="3"/>
  </si>
  <si>
    <t>VOL</t>
    <phoneticPr fontId="3"/>
  </si>
  <si>
    <t>〇</t>
  </si>
  <si>
    <t>〇</t>
    <phoneticPr fontId="3"/>
  </si>
  <si>
    <t>△</t>
    <phoneticPr fontId="3"/>
  </si>
  <si>
    <t>〇〇スクール  彦根校</t>
    <rPh sb="8" eb="10">
      <t>ヒコネ</t>
    </rPh>
    <rPh sb="10" eb="11">
      <t>コウ</t>
    </rPh>
    <phoneticPr fontId="3"/>
  </si>
  <si>
    <t>０７４９－＊＊－＊＊＊＊</t>
    <phoneticPr fontId="3"/>
  </si>
  <si>
    <t>池田</t>
    <rPh sb="0" eb="2">
      <t>イケダ</t>
    </rPh>
    <phoneticPr fontId="3"/>
  </si>
  <si>
    <t>納品締切</t>
    <rPh sb="0" eb="2">
      <t>ノウヒン</t>
    </rPh>
    <rPh sb="2" eb="4">
      <t>シメキリ</t>
    </rPh>
    <phoneticPr fontId="3"/>
  </si>
  <si>
    <t>希望エリアに〇を、残数調整エリアに△を記入しFAXにて申し込み願います</t>
    <rPh sb="0" eb="2">
      <t>キボウ</t>
    </rPh>
    <rPh sb="9" eb="11">
      <t>ザンスウ</t>
    </rPh>
    <rPh sb="11" eb="13">
      <t>チョウセイ</t>
    </rPh>
    <rPh sb="19" eb="21">
      <t>キニュウ</t>
    </rPh>
    <phoneticPr fontId="3"/>
  </si>
  <si>
    <t>宇賀野NT N</t>
    <rPh sb="0" eb="3">
      <t>ウガノ</t>
    </rPh>
    <phoneticPr fontId="3"/>
  </si>
  <si>
    <t>宇賀野NT S</t>
    <rPh sb="0" eb="3">
      <t>ウガノ</t>
    </rPh>
    <phoneticPr fontId="3"/>
  </si>
  <si>
    <t>宇賀野</t>
    <rPh sb="0" eb="3">
      <t>ウガノ</t>
    </rPh>
    <phoneticPr fontId="3"/>
  </si>
  <si>
    <t>岩脇</t>
    <rPh sb="0" eb="2">
      <t>イワワキ</t>
    </rPh>
    <phoneticPr fontId="3"/>
  </si>
  <si>
    <t>米原 N</t>
    <rPh sb="0" eb="2">
      <t>マイバラ</t>
    </rPh>
    <phoneticPr fontId="3"/>
  </si>
  <si>
    <t>米原 S</t>
    <rPh sb="0" eb="2">
      <t>マイバラ</t>
    </rPh>
    <phoneticPr fontId="3"/>
  </si>
  <si>
    <t>米原駅 E</t>
    <rPh sb="0" eb="2">
      <t>マイバラ</t>
    </rPh>
    <rPh sb="2" eb="3">
      <t>エキ</t>
    </rPh>
    <phoneticPr fontId="3"/>
  </si>
  <si>
    <t>顔戸</t>
    <rPh sb="0" eb="2">
      <t>ゴウド</t>
    </rPh>
    <phoneticPr fontId="3"/>
  </si>
  <si>
    <t>新庄箕浦</t>
    <rPh sb="0" eb="2">
      <t>シンジョウ</t>
    </rPh>
    <rPh sb="2" eb="4">
      <t>ミノウラ</t>
    </rPh>
    <phoneticPr fontId="3"/>
  </si>
  <si>
    <t>三吉</t>
    <rPh sb="0" eb="2">
      <t>ミヨシ</t>
    </rPh>
    <phoneticPr fontId="3"/>
  </si>
  <si>
    <t>朝妻筑摩</t>
    <rPh sb="0" eb="1">
      <t>アサ</t>
    </rPh>
    <rPh sb="1" eb="2">
      <t>ツマ</t>
    </rPh>
    <rPh sb="2" eb="4">
      <t>チクマ</t>
    </rPh>
    <phoneticPr fontId="3"/>
  </si>
  <si>
    <t>磯</t>
    <rPh sb="0" eb="1">
      <t>イソ</t>
    </rPh>
    <phoneticPr fontId="3"/>
  </si>
  <si>
    <r>
      <rPr>
        <sz val="14"/>
        <color theme="1"/>
        <rFont val="游ゴシック Light"/>
        <family val="3"/>
        <charset val="128"/>
      </rPr>
      <t>弊社への納品予定日</t>
    </r>
    <r>
      <rPr>
        <sz val="18"/>
        <color theme="1"/>
        <rFont val="游ゴシック Light"/>
        <family val="3"/>
        <charset val="128"/>
      </rPr>
      <t xml:space="preserve">   </t>
    </r>
    <r>
      <rPr>
        <b/>
        <sz val="18"/>
        <color theme="1"/>
        <rFont val="游ゴシック Light"/>
        <family val="3"/>
        <charset val="128"/>
      </rPr>
      <t>５ ／ 29 （ 水 ）</t>
    </r>
    <r>
      <rPr>
        <sz val="16"/>
        <color theme="1"/>
        <rFont val="游ゴシック Light"/>
        <family val="3"/>
        <charset val="128"/>
      </rPr>
      <t>引渡希望日</t>
    </r>
    <r>
      <rPr>
        <sz val="18"/>
        <color theme="1"/>
        <rFont val="游ゴシック Light"/>
        <family val="3"/>
        <charset val="128"/>
      </rPr>
      <t xml:space="preserve">      ／    （    ）</t>
    </r>
    <rPh sb="0" eb="2">
      <t>ヘイシャ</t>
    </rPh>
    <rPh sb="4" eb="6">
      <t>ノウヒン</t>
    </rPh>
    <rPh sb="6" eb="8">
      <t>ヨテイ</t>
    </rPh>
    <rPh sb="8" eb="9">
      <t>ビ</t>
    </rPh>
    <rPh sb="20" eb="21">
      <t>スイ</t>
    </rPh>
    <rPh sb="23" eb="25">
      <t>ヒキワタシ</t>
    </rPh>
    <rPh sb="25" eb="27">
      <t>キボウ</t>
    </rPh>
    <rPh sb="27" eb="28">
      <t>ビ</t>
    </rPh>
    <phoneticPr fontId="3"/>
  </si>
  <si>
    <t>稲枝駅W</t>
    <rPh sb="0" eb="2">
      <t>イナエ</t>
    </rPh>
    <rPh sb="2" eb="3">
      <t>エキ</t>
    </rPh>
    <phoneticPr fontId="3"/>
  </si>
  <si>
    <t>稲枝駅E</t>
    <rPh sb="0" eb="3">
      <t>イナエエキ</t>
    </rPh>
    <phoneticPr fontId="3"/>
  </si>
  <si>
    <t>枚数</t>
    <rPh sb="0" eb="2">
      <t>マイスウ</t>
    </rPh>
    <phoneticPr fontId="3"/>
  </si>
  <si>
    <t>小泉町</t>
    <rPh sb="0" eb="3">
      <t>コイズミチョウ</t>
    </rPh>
    <phoneticPr fontId="3"/>
  </si>
  <si>
    <t>南彦根駅W</t>
    <rPh sb="0" eb="4">
      <t>ミナミヒコネエキ</t>
    </rPh>
    <phoneticPr fontId="3"/>
  </si>
  <si>
    <t>三ツ矢元町</t>
    <rPh sb="0" eb="1">
      <t>ミ</t>
    </rPh>
    <rPh sb="2" eb="3">
      <t>ヤ</t>
    </rPh>
    <rPh sb="3" eb="4">
      <t>モト</t>
    </rPh>
    <rPh sb="4" eb="5">
      <t>マチ</t>
    </rPh>
    <phoneticPr fontId="3"/>
  </si>
  <si>
    <t>三ツ矢町</t>
    <rPh sb="0" eb="1">
      <t>ミ</t>
    </rPh>
    <rPh sb="2" eb="3">
      <t>ヤ</t>
    </rPh>
    <rPh sb="3" eb="4">
      <t>マチ</t>
    </rPh>
    <phoneticPr fontId="3"/>
  </si>
  <si>
    <t>朝日町</t>
    <rPh sb="0" eb="2">
      <t>アサヒ</t>
    </rPh>
    <rPh sb="2" eb="3">
      <t>チョウ</t>
    </rPh>
    <phoneticPr fontId="3"/>
  </si>
  <si>
    <t>末広町</t>
    <rPh sb="0" eb="3">
      <t>スエヒロチョウ</t>
    </rPh>
    <phoneticPr fontId="3"/>
  </si>
  <si>
    <t>鐘紡殿町</t>
    <rPh sb="0" eb="2">
      <t>カネボウ</t>
    </rPh>
    <rPh sb="2" eb="3">
      <t>トノ</t>
    </rPh>
    <rPh sb="3" eb="4">
      <t>マチ</t>
    </rPh>
    <phoneticPr fontId="3"/>
  </si>
  <si>
    <t>公園町</t>
    <rPh sb="0" eb="3">
      <t>コウエンチョウ</t>
    </rPh>
    <phoneticPr fontId="3"/>
  </si>
  <si>
    <t>八幡東町</t>
    <rPh sb="0" eb="2">
      <t>ヤワタ</t>
    </rPh>
    <rPh sb="2" eb="4">
      <t>ヒガシチョウ</t>
    </rPh>
    <phoneticPr fontId="3"/>
  </si>
  <si>
    <t>南高田町</t>
    <rPh sb="0" eb="1">
      <t>ミナミ</t>
    </rPh>
    <rPh sb="1" eb="3">
      <t>タカタ</t>
    </rPh>
    <rPh sb="3" eb="4">
      <t>チョウ</t>
    </rPh>
    <phoneticPr fontId="3"/>
  </si>
  <si>
    <t>地福寺町</t>
    <rPh sb="0" eb="1">
      <t>ジ</t>
    </rPh>
    <rPh sb="1" eb="2">
      <t>フク</t>
    </rPh>
    <rPh sb="2" eb="3">
      <t>ジ</t>
    </rPh>
    <rPh sb="3" eb="4">
      <t>チョウ</t>
    </rPh>
    <phoneticPr fontId="3"/>
  </si>
  <si>
    <t>四ツ塚町</t>
    <rPh sb="0" eb="1">
      <t>ヨ</t>
    </rPh>
    <rPh sb="2" eb="4">
      <t>ヅカチョウ</t>
    </rPh>
    <phoneticPr fontId="3"/>
  </si>
  <si>
    <t>平方町</t>
    <rPh sb="0" eb="2">
      <t>ヒラカタ</t>
    </rPh>
    <rPh sb="2" eb="3">
      <t>チョウ</t>
    </rPh>
    <phoneticPr fontId="3"/>
  </si>
  <si>
    <t>勝町</t>
    <rPh sb="0" eb="1">
      <t>カツ</t>
    </rPh>
    <rPh sb="1" eb="2">
      <t>マチ</t>
    </rPh>
    <phoneticPr fontId="3"/>
  </si>
  <si>
    <t>平方南町</t>
    <rPh sb="0" eb="2">
      <t>ヒラカタ</t>
    </rPh>
    <rPh sb="2" eb="3">
      <t>ミナミ</t>
    </rPh>
    <rPh sb="3" eb="4">
      <t>チョウ</t>
    </rPh>
    <phoneticPr fontId="3"/>
  </si>
  <si>
    <t>新庄寺町</t>
    <rPh sb="0" eb="2">
      <t>シンジョウ</t>
    </rPh>
    <rPh sb="2" eb="4">
      <t>テラマチ</t>
    </rPh>
    <phoneticPr fontId="3"/>
  </si>
  <si>
    <t>口分田町</t>
    <rPh sb="0" eb="1">
      <t>クチ</t>
    </rPh>
    <rPh sb="1" eb="2">
      <t>ワ</t>
    </rPh>
    <rPh sb="2" eb="3">
      <t>タ</t>
    </rPh>
    <rPh sb="3" eb="4">
      <t>マチ</t>
    </rPh>
    <phoneticPr fontId="3"/>
  </si>
  <si>
    <t>相撲町</t>
    <rPh sb="0" eb="2">
      <t>スモウ</t>
    </rPh>
    <rPh sb="2" eb="3">
      <t>チョウ</t>
    </rPh>
    <phoneticPr fontId="3"/>
  </si>
  <si>
    <t>祇園町</t>
    <rPh sb="0" eb="3">
      <t>ギオンチョウ</t>
    </rPh>
    <phoneticPr fontId="3"/>
  </si>
  <si>
    <t>大戌亥町</t>
    <rPh sb="0" eb="1">
      <t>ダイ</t>
    </rPh>
    <rPh sb="1" eb="2">
      <t>イヌ</t>
    </rPh>
    <rPh sb="2" eb="3">
      <t>イ</t>
    </rPh>
    <rPh sb="3" eb="4">
      <t>マチ</t>
    </rPh>
    <phoneticPr fontId="3"/>
  </si>
  <si>
    <t>大辰巳町</t>
    <rPh sb="0" eb="1">
      <t>オオ</t>
    </rPh>
    <rPh sb="1" eb="3">
      <t>タツミ</t>
    </rPh>
    <rPh sb="3" eb="4">
      <t>チョウ</t>
    </rPh>
    <phoneticPr fontId="3"/>
  </si>
  <si>
    <t>田村町</t>
    <rPh sb="0" eb="2">
      <t>タムラ</t>
    </rPh>
    <rPh sb="2" eb="3">
      <t>チョウ</t>
    </rPh>
    <phoneticPr fontId="3"/>
  </si>
  <si>
    <t>加納町</t>
    <rPh sb="0" eb="3">
      <t>カノウチョウ</t>
    </rPh>
    <phoneticPr fontId="3"/>
  </si>
  <si>
    <t>南小足町</t>
    <rPh sb="0" eb="1">
      <t>ミナミ</t>
    </rPh>
    <rPh sb="1" eb="3">
      <t>コアシ</t>
    </rPh>
    <rPh sb="3" eb="4">
      <t>チョウ</t>
    </rPh>
    <phoneticPr fontId="3"/>
  </si>
  <si>
    <t>小堀町</t>
    <rPh sb="0" eb="2">
      <t>コボリ</t>
    </rPh>
    <rPh sb="2" eb="3">
      <t>チョウ</t>
    </rPh>
    <phoneticPr fontId="3"/>
  </si>
  <si>
    <t>南田附町</t>
    <rPh sb="0" eb="1">
      <t>ミナミ</t>
    </rPh>
    <rPh sb="1" eb="3">
      <t>タフ</t>
    </rPh>
    <rPh sb="3" eb="4">
      <t>チョウ</t>
    </rPh>
    <phoneticPr fontId="3"/>
  </si>
  <si>
    <t>宮司町</t>
    <rPh sb="0" eb="2">
      <t>ミヤシ</t>
    </rPh>
    <rPh sb="2" eb="3">
      <t>チョウ</t>
    </rPh>
    <phoneticPr fontId="3"/>
  </si>
  <si>
    <t>国友町</t>
    <rPh sb="0" eb="1">
      <t>クニ</t>
    </rPh>
    <rPh sb="1" eb="2">
      <t>トモ</t>
    </rPh>
    <rPh sb="2" eb="3">
      <t>チョウ</t>
    </rPh>
    <phoneticPr fontId="3"/>
  </si>
  <si>
    <t>元浜町</t>
    <rPh sb="0" eb="3">
      <t>モトハマチョウ</t>
    </rPh>
    <phoneticPr fontId="3"/>
  </si>
  <si>
    <t>十里町N</t>
    <rPh sb="0" eb="2">
      <t>ジュウリ</t>
    </rPh>
    <rPh sb="2" eb="3">
      <t>マチ</t>
    </rPh>
    <phoneticPr fontId="3"/>
  </si>
  <si>
    <t>十里町S</t>
    <rPh sb="0" eb="2">
      <t>ジュウリ</t>
    </rPh>
    <rPh sb="2" eb="3">
      <t>マチ</t>
    </rPh>
    <phoneticPr fontId="3"/>
  </si>
  <si>
    <t>神照町N</t>
    <rPh sb="0" eb="2">
      <t>カミテル</t>
    </rPh>
    <rPh sb="2" eb="3">
      <t>チョウ</t>
    </rPh>
    <phoneticPr fontId="3"/>
  </si>
  <si>
    <t>神照町南S</t>
    <rPh sb="0" eb="2">
      <t>カミテル</t>
    </rPh>
    <rPh sb="2" eb="3">
      <t>チョウ</t>
    </rPh>
    <rPh sb="3" eb="4">
      <t>ミナミ</t>
    </rPh>
    <phoneticPr fontId="3"/>
  </si>
  <si>
    <t>八幡中山町W</t>
    <rPh sb="0" eb="2">
      <t>ヤワタ</t>
    </rPh>
    <rPh sb="2" eb="4">
      <t>ナカヤマ</t>
    </rPh>
    <rPh sb="4" eb="5">
      <t>チョウ</t>
    </rPh>
    <phoneticPr fontId="3"/>
  </si>
  <si>
    <t>八幡中山町E</t>
    <rPh sb="0" eb="2">
      <t>ヤワタ</t>
    </rPh>
    <rPh sb="2" eb="4">
      <t>ナカヤマ</t>
    </rPh>
    <rPh sb="4" eb="5">
      <t>チョウ</t>
    </rPh>
    <phoneticPr fontId="3"/>
  </si>
  <si>
    <t>高田町N</t>
    <rPh sb="0" eb="3">
      <t>タカタチョウ</t>
    </rPh>
    <phoneticPr fontId="3"/>
  </si>
  <si>
    <t>高田町S</t>
    <rPh sb="0" eb="3">
      <t>タカタチョウ</t>
    </rPh>
    <phoneticPr fontId="3"/>
  </si>
  <si>
    <t xml:space="preserve"> </t>
    <phoneticPr fontId="3"/>
  </si>
  <si>
    <t xml:space="preserve">配布方法 （軒並 ・ 戸建 ・集合） </t>
    <rPh sb="0" eb="2">
      <t>ハイフ</t>
    </rPh>
    <rPh sb="2" eb="4">
      <t>ホウホウ</t>
    </rPh>
    <rPh sb="6" eb="8">
      <t>ノキナ</t>
    </rPh>
    <rPh sb="11" eb="13">
      <t>コダ</t>
    </rPh>
    <rPh sb="15" eb="17">
      <t>シュウゴウ</t>
    </rPh>
    <phoneticPr fontId="3"/>
  </si>
  <si>
    <t>納品サイズ（Ｂ５・B4折済・Ａ４・Ｂ４・Ａ３ ） 折加工必要@1  □</t>
    <rPh sb="0" eb="2">
      <t>ノウヒン</t>
    </rPh>
    <phoneticPr fontId="3"/>
  </si>
  <si>
    <r>
      <t>申込締切 ➡ 前週</t>
    </r>
    <r>
      <rPr>
        <b/>
        <sz val="18"/>
        <color theme="4"/>
        <rFont val="游ゴシック Light"/>
        <family val="3"/>
        <charset val="128"/>
      </rPr>
      <t>水</t>
    </r>
    <r>
      <rPr>
        <b/>
        <sz val="18"/>
        <color rgb="FFFF0000"/>
        <rFont val="游ゴシック Light"/>
        <family val="3"/>
        <charset val="128"/>
      </rPr>
      <t>曜AMまで</t>
    </r>
    <rPh sb="0" eb="2">
      <t>モウシコミ</t>
    </rPh>
    <rPh sb="2" eb="4">
      <t>シメキリ</t>
    </rPh>
    <rPh sb="7" eb="9">
      <t>ゼンシュウ</t>
    </rPh>
    <rPh sb="9" eb="11">
      <t>スイヨウ</t>
    </rPh>
    <phoneticPr fontId="3"/>
  </si>
  <si>
    <t>広告名/チラシタイトル</t>
  </si>
  <si>
    <t>広告名/チラシタイトル</t>
    <rPh sb="0" eb="3">
      <t>コウコクメイ</t>
    </rPh>
    <phoneticPr fontId="3"/>
  </si>
  <si>
    <r>
      <t xml:space="preserve">納品サイズ（Ｂ５・B4折済・Ａ４・Ｂ４・Ａ３ ） 折加工必要@1  </t>
    </r>
    <r>
      <rPr>
        <sz val="11"/>
        <color theme="1"/>
        <rFont val="Segoe UI Symbol"/>
        <family val="3"/>
      </rPr>
      <t>☑</t>
    </r>
    <rPh sb="0" eb="2">
      <t>ノウヒン</t>
    </rPh>
    <phoneticPr fontId="3"/>
  </si>
  <si>
    <t>新学期応援</t>
    <rPh sb="0" eb="3">
      <t>シンガッキ</t>
    </rPh>
    <rPh sb="3" eb="5">
      <t>オウエン</t>
    </rPh>
    <phoneticPr fontId="3"/>
  </si>
  <si>
    <t>池田町</t>
    <rPh sb="0" eb="3">
      <t>イケダチョウ</t>
    </rPh>
    <phoneticPr fontId="3"/>
  </si>
  <si>
    <t>学園</t>
    <rPh sb="0" eb="2">
      <t>ガクエン</t>
    </rPh>
    <phoneticPr fontId="3"/>
  </si>
  <si>
    <t>出町</t>
    <rPh sb="0" eb="2">
      <t>デマチ</t>
    </rPh>
    <phoneticPr fontId="3"/>
  </si>
  <si>
    <t>八幡町</t>
    <rPh sb="0" eb="3">
      <t>ハチマンチョウ</t>
    </rPh>
    <phoneticPr fontId="3"/>
  </si>
  <si>
    <t>エコ村</t>
    <rPh sb="2" eb="3">
      <t>ムラ</t>
    </rPh>
    <phoneticPr fontId="3"/>
  </si>
  <si>
    <t>中小森町北</t>
    <rPh sb="0" eb="2">
      <t>チュウショウ</t>
    </rPh>
    <rPh sb="2" eb="4">
      <t>モリマチ</t>
    </rPh>
    <rPh sb="4" eb="5">
      <t>キタ</t>
    </rPh>
    <phoneticPr fontId="3"/>
  </si>
  <si>
    <t>中小森町南</t>
    <rPh sb="0" eb="2">
      <t>チュウショウ</t>
    </rPh>
    <rPh sb="2" eb="4">
      <t>モリマチ</t>
    </rPh>
    <rPh sb="4" eb="5">
      <t>ミナミ</t>
    </rPh>
    <phoneticPr fontId="3"/>
  </si>
  <si>
    <t>土田町北</t>
    <rPh sb="0" eb="2">
      <t>ツチダ</t>
    </rPh>
    <rPh sb="2" eb="3">
      <t>マチ</t>
    </rPh>
    <rPh sb="3" eb="4">
      <t>キタ</t>
    </rPh>
    <phoneticPr fontId="3"/>
  </si>
  <si>
    <t>桜宮町</t>
    <rPh sb="0" eb="3">
      <t>サクラミヤチョウ</t>
    </rPh>
    <phoneticPr fontId="3"/>
  </si>
  <si>
    <t>音羽町</t>
    <rPh sb="0" eb="3">
      <t>オトワチョウ</t>
    </rPh>
    <phoneticPr fontId="3"/>
  </si>
  <si>
    <t>官庁街</t>
    <rPh sb="0" eb="3">
      <t>カンチョウガイ</t>
    </rPh>
    <phoneticPr fontId="3"/>
  </si>
  <si>
    <t>丸の内町</t>
    <rPh sb="0" eb="1">
      <t>マル</t>
    </rPh>
    <rPh sb="2" eb="4">
      <t>ウチチョウ</t>
    </rPh>
    <phoneticPr fontId="3"/>
  </si>
  <si>
    <t>鷹飼町北</t>
    <rPh sb="0" eb="1">
      <t>タカ</t>
    </rPh>
    <rPh sb="1" eb="3">
      <t>シマチ</t>
    </rPh>
    <rPh sb="3" eb="4">
      <t>キタ</t>
    </rPh>
    <phoneticPr fontId="3"/>
  </si>
  <si>
    <t>近江八幡駅</t>
    <rPh sb="0" eb="5">
      <t>オウミハチマンエキ</t>
    </rPh>
    <phoneticPr fontId="3"/>
  </si>
  <si>
    <t>鷹飼町</t>
    <rPh sb="0" eb="1">
      <t>タカ</t>
    </rPh>
    <rPh sb="1" eb="3">
      <t>シチョウ</t>
    </rPh>
    <phoneticPr fontId="3"/>
  </si>
  <si>
    <t>本郷町北</t>
    <rPh sb="0" eb="3">
      <t>ホンゴウチョウ</t>
    </rPh>
    <rPh sb="3" eb="4">
      <t>キタ</t>
    </rPh>
    <phoneticPr fontId="3"/>
  </si>
  <si>
    <t>本郷町東</t>
    <rPh sb="0" eb="3">
      <t>ホンゴウチョウ</t>
    </rPh>
    <rPh sb="3" eb="4">
      <t>ヒガシ</t>
    </rPh>
    <phoneticPr fontId="3"/>
  </si>
  <si>
    <t>鷹飼町東</t>
    <rPh sb="0" eb="3">
      <t>タカカイチョウ</t>
    </rPh>
    <rPh sb="3" eb="4">
      <t>ヒガシ</t>
    </rPh>
    <phoneticPr fontId="3"/>
  </si>
  <si>
    <t>金田小学校</t>
    <rPh sb="0" eb="5">
      <t>カネダショウガッコウ</t>
    </rPh>
    <phoneticPr fontId="3"/>
  </si>
  <si>
    <t>常楽寺</t>
    <rPh sb="0" eb="3">
      <t>ジョウラクジ</t>
    </rPh>
    <phoneticPr fontId="3"/>
  </si>
  <si>
    <t>安土駅前</t>
    <rPh sb="0" eb="4">
      <t>アヅチエキマエ</t>
    </rPh>
    <phoneticPr fontId="3"/>
  </si>
  <si>
    <t>慈恩寺</t>
    <rPh sb="0" eb="3">
      <t>ジオンジ</t>
    </rPh>
    <phoneticPr fontId="3"/>
  </si>
  <si>
    <t>加賀団地</t>
    <rPh sb="0" eb="4">
      <t>カガダンチ</t>
    </rPh>
    <phoneticPr fontId="3"/>
  </si>
  <si>
    <t>土田町南</t>
    <rPh sb="0" eb="2">
      <t>ツチダ</t>
    </rPh>
    <rPh sb="2" eb="3">
      <t>チョウ</t>
    </rPh>
    <rPh sb="3" eb="4">
      <t>ミナミ</t>
    </rPh>
    <phoneticPr fontId="3"/>
  </si>
  <si>
    <t>堀上町</t>
    <rPh sb="0" eb="3">
      <t>ホリカミチョウ</t>
    </rPh>
    <phoneticPr fontId="3"/>
  </si>
  <si>
    <t>八木町</t>
    <rPh sb="0" eb="3">
      <t>ヤギチョウ</t>
    </rPh>
    <phoneticPr fontId="3"/>
  </si>
  <si>
    <t>日吉野町</t>
    <rPh sb="0" eb="4">
      <t>ヒヨシノチョウ</t>
    </rPh>
    <phoneticPr fontId="3"/>
  </si>
  <si>
    <t>川原町</t>
    <rPh sb="0" eb="3">
      <t>カワラマチ</t>
    </rPh>
    <phoneticPr fontId="3"/>
  </si>
  <si>
    <t>篠原駅北</t>
    <rPh sb="0" eb="3">
      <t>シノハラエキ</t>
    </rPh>
    <rPh sb="3" eb="4">
      <t>キタ</t>
    </rPh>
    <phoneticPr fontId="3"/>
  </si>
  <si>
    <t>篠原駅西</t>
    <rPh sb="0" eb="3">
      <t>シノハラエキ</t>
    </rPh>
    <rPh sb="3" eb="4">
      <t>ニシ</t>
    </rPh>
    <phoneticPr fontId="3"/>
  </si>
  <si>
    <t>篠原駅東</t>
    <rPh sb="0" eb="3">
      <t>シノハラエキ</t>
    </rPh>
    <rPh sb="3" eb="4">
      <t>ヒガシ</t>
    </rPh>
    <phoneticPr fontId="3"/>
  </si>
  <si>
    <t>緑町柳町</t>
    <rPh sb="0" eb="2">
      <t>ミドリチョウ</t>
    </rPh>
    <rPh sb="2" eb="4">
      <t>ヤナギマチ</t>
    </rPh>
    <phoneticPr fontId="3"/>
  </si>
  <si>
    <t>多賀町</t>
    <rPh sb="0" eb="3">
      <t>タガチョウ</t>
    </rPh>
    <phoneticPr fontId="3"/>
  </si>
  <si>
    <t>宮内町</t>
    <rPh sb="0" eb="3">
      <t>ミヤウチチョウ</t>
    </rPh>
    <phoneticPr fontId="3"/>
  </si>
  <si>
    <t>舟木町</t>
    <rPh sb="0" eb="3">
      <t>フナキチョウ</t>
    </rPh>
    <phoneticPr fontId="3"/>
  </si>
  <si>
    <t>田中江町</t>
    <rPh sb="0" eb="2">
      <t>タナカ</t>
    </rPh>
    <rPh sb="2" eb="3">
      <t>エ</t>
    </rPh>
    <rPh sb="3" eb="4">
      <t>マチ</t>
    </rPh>
    <phoneticPr fontId="3"/>
  </si>
  <si>
    <t>江頭町</t>
    <rPh sb="0" eb="3">
      <t>エガシラチョウ</t>
    </rPh>
    <phoneticPr fontId="3"/>
  </si>
  <si>
    <t>北里小学校</t>
    <rPh sb="0" eb="5">
      <t>キタサトショウガッコウ</t>
    </rPh>
    <phoneticPr fontId="3"/>
  </si>
  <si>
    <t>加茂町</t>
    <rPh sb="0" eb="3">
      <t>カモチョウ</t>
    </rPh>
    <phoneticPr fontId="3"/>
  </si>
  <si>
    <t>長田町杉森町</t>
    <rPh sb="0" eb="3">
      <t>ナガタチョウ</t>
    </rPh>
    <rPh sb="3" eb="6">
      <t>スギモリマチ</t>
    </rPh>
    <phoneticPr fontId="3"/>
  </si>
  <si>
    <t>西庄町</t>
    <rPh sb="0" eb="3">
      <t>ニシショウマチ</t>
    </rPh>
    <phoneticPr fontId="3"/>
  </si>
  <si>
    <t>若宮町</t>
    <rPh sb="0" eb="3">
      <t>ワカミヤチョウ</t>
    </rPh>
    <phoneticPr fontId="3"/>
  </si>
  <si>
    <t>ポスティング予定・申込書(彦根)</t>
    <phoneticPr fontId="3"/>
  </si>
  <si>
    <t>ポスティング予定・申込書(米原)</t>
    <phoneticPr fontId="3"/>
  </si>
  <si>
    <t>ポスティング予定・申込書(長浜)</t>
    <phoneticPr fontId="3"/>
  </si>
  <si>
    <t>ポスティング予定・申込書</t>
    <phoneticPr fontId="3"/>
  </si>
  <si>
    <t>桐原小学校</t>
    <rPh sb="0" eb="2">
      <t>キリハラ</t>
    </rPh>
    <rPh sb="2" eb="5">
      <t>ショウガッコウ</t>
    </rPh>
    <phoneticPr fontId="3"/>
  </si>
  <si>
    <t>下豊浦N</t>
    <rPh sb="0" eb="1">
      <t>シタ</t>
    </rPh>
    <rPh sb="1" eb="2">
      <t>トヨ</t>
    </rPh>
    <rPh sb="2" eb="3">
      <t>ウラ</t>
    </rPh>
    <phoneticPr fontId="3"/>
  </si>
  <si>
    <t>下豊浦S</t>
    <rPh sb="0" eb="1">
      <t>シタ</t>
    </rPh>
    <rPh sb="1" eb="2">
      <t>トヨ</t>
    </rPh>
    <rPh sb="2" eb="3">
      <t>ウラ</t>
    </rPh>
    <phoneticPr fontId="3"/>
  </si>
  <si>
    <t>宮津桑実寺</t>
    <rPh sb="0" eb="2">
      <t>ミヤヅ</t>
    </rPh>
    <rPh sb="2" eb="3">
      <t>クワ</t>
    </rPh>
    <rPh sb="3" eb="4">
      <t>ミ</t>
    </rPh>
    <rPh sb="4" eb="5">
      <t>テラ</t>
    </rPh>
    <phoneticPr fontId="3"/>
  </si>
  <si>
    <t>ポスティング予定・申込書(近江八幡)</t>
    <rPh sb="6" eb="8">
      <t>ヨテイ</t>
    </rPh>
    <rPh sb="9" eb="12">
      <t>モウシコミショ</t>
    </rPh>
    <rPh sb="13" eb="17">
      <t>オウミハチマン</t>
    </rPh>
    <phoneticPr fontId="3"/>
  </si>
  <si>
    <t>配布日 ➡ 毎週月 ～ 翌水曜日</t>
    <rPh sb="0" eb="2">
      <t>ハイフ</t>
    </rPh>
    <rPh sb="2" eb="3">
      <t>ビ</t>
    </rPh>
    <rPh sb="6" eb="8">
      <t>マイシュウ</t>
    </rPh>
    <rPh sb="8" eb="9">
      <t>ゲツ</t>
    </rPh>
    <rPh sb="12" eb="13">
      <t>ヨク</t>
    </rPh>
    <rPh sb="13" eb="15">
      <t>スイヨウ</t>
    </rPh>
    <rPh sb="15" eb="16">
      <t>ビ</t>
    </rPh>
    <phoneticPr fontId="3"/>
  </si>
  <si>
    <t>2024年</t>
    <rPh sb="4" eb="5">
      <t>ネン</t>
    </rPh>
    <phoneticPr fontId="3"/>
  </si>
  <si>
    <t>2026年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</si>
</sst>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 Mediu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 Light"/>
      <family val="3"/>
      <charset val="128"/>
    </font>
    <font>
      <sz val="18"/>
      <color theme="1"/>
      <name val="游ゴシック Light"/>
      <family val="3"/>
      <charset val="128"/>
    </font>
    <font>
      <sz val="11"/>
      <color rgb="FFFFFFFF"/>
      <name val="游ゴシック Light"/>
      <family val="3"/>
      <charset val="128"/>
    </font>
    <font>
      <b/>
      <sz val="11"/>
      <color theme="1"/>
      <name val="游ゴシック Light"/>
      <family val="3"/>
      <charset val="128"/>
    </font>
    <font>
      <b/>
      <sz val="22"/>
      <color theme="1"/>
      <name val="游ゴシック Medium"/>
      <family val="3"/>
      <charset val="128"/>
    </font>
    <font>
      <sz val="12"/>
      <color theme="1"/>
      <name val="游ゴシック Light"/>
      <family val="3"/>
      <charset val="128"/>
    </font>
    <font>
      <sz val="14"/>
      <color theme="1"/>
      <name val="游ゴシック Light"/>
      <family val="3"/>
      <charset val="128"/>
    </font>
    <font>
      <sz val="16"/>
      <color theme="1"/>
      <name val="游ゴシック Light"/>
      <family val="3"/>
      <charset val="128"/>
    </font>
    <font>
      <b/>
      <u/>
      <sz val="20"/>
      <color theme="1"/>
      <name val="游ゴシック Medium"/>
      <family val="3"/>
      <charset val="128"/>
    </font>
    <font>
      <b/>
      <sz val="18"/>
      <color rgb="FFFF0000"/>
      <name val="游ゴシック Light"/>
      <family val="3"/>
      <charset val="128"/>
    </font>
    <font>
      <sz val="11"/>
      <color rgb="FF000000"/>
      <name val="游ゴシック Light"/>
      <family val="3"/>
      <charset val="128"/>
    </font>
    <font>
      <b/>
      <sz val="24"/>
      <color rgb="FFFF0000"/>
      <name val="游ゴシック Medium"/>
      <family val="3"/>
      <charset val="128"/>
    </font>
    <font>
      <sz val="11"/>
      <color theme="1"/>
      <name val="HG創英ﾌﾟﾚｾﾞﾝｽEB"/>
      <family val="1"/>
      <charset val="128"/>
    </font>
    <font>
      <b/>
      <sz val="18"/>
      <color theme="4"/>
      <name val="游ゴシック Light"/>
      <family val="3"/>
      <charset val="128"/>
    </font>
    <font>
      <sz val="12"/>
      <color theme="4"/>
      <name val="游ゴシック Light"/>
      <family val="3"/>
      <charset val="128"/>
    </font>
    <font>
      <b/>
      <sz val="18"/>
      <color theme="1"/>
      <name val="游ゴシック Light"/>
      <family val="3"/>
      <charset val="128"/>
    </font>
    <font>
      <sz val="11"/>
      <color theme="1"/>
      <name val="Segoe UI Symbol"/>
      <family val="3"/>
    </font>
    <font>
      <b/>
      <sz val="14"/>
      <color theme="1"/>
      <name val="游ゴシック Light"/>
      <family val="3"/>
      <charset val="128"/>
    </font>
    <font>
      <b/>
      <sz val="24"/>
      <color theme="1"/>
      <name val="游ゴシック Medium"/>
      <family val="3"/>
      <charset val="128"/>
    </font>
    <font>
      <sz val="10"/>
      <color theme="1"/>
      <name val="游ゴシック Light"/>
      <family val="3"/>
      <charset val="128"/>
    </font>
    <font>
      <sz val="11"/>
      <name val="游ゴシック Light"/>
      <family val="3"/>
      <charset val="128"/>
    </font>
    <font>
      <b/>
      <sz val="14"/>
      <color rgb="FFFF0000"/>
      <name val="游ゴシック Light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6337778862885"/>
        <bgColor theme="9" tint="0.79995117038483843"/>
      </patternFill>
    </fill>
    <fill>
      <patternFill patternType="solid">
        <fgColor theme="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rgb="FFFF00FF"/>
      </top>
      <bottom/>
      <diagonal/>
    </border>
    <border>
      <left/>
      <right style="dashed">
        <color indexed="64"/>
      </right>
      <top style="double">
        <color rgb="FFFF00FF"/>
      </top>
      <bottom/>
      <diagonal/>
    </border>
    <border>
      <left style="dashed">
        <color indexed="64"/>
      </left>
      <right style="dashed">
        <color indexed="64"/>
      </right>
      <top style="double">
        <color rgb="FFFF00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theme="9"/>
      </bottom>
      <diagonal/>
    </border>
    <border>
      <left/>
      <right style="dashed">
        <color indexed="64"/>
      </right>
      <top style="dotted">
        <color indexed="64"/>
      </top>
      <bottom style="double">
        <color theme="9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uble">
        <color theme="9"/>
      </bottom>
      <diagonal/>
    </border>
    <border>
      <left style="dashed">
        <color indexed="64"/>
      </left>
      <right/>
      <top style="dotted">
        <color indexed="64"/>
      </top>
      <bottom style="double">
        <color theme="9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ashed">
        <color indexed="64"/>
      </left>
      <right style="dashed">
        <color indexed="64"/>
      </right>
      <top/>
      <bottom style="dotted">
        <color rgb="FF000000"/>
      </bottom>
      <diagonal/>
    </border>
    <border>
      <left style="dashed">
        <color indexed="64"/>
      </left>
      <right style="dashed">
        <color indexed="64"/>
      </right>
      <top style="dotted">
        <color rgb="FF00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 style="thin">
        <color rgb="FFFF0000"/>
      </top>
      <bottom style="dashed">
        <color indexed="64"/>
      </bottom>
      <diagonal/>
    </border>
    <border>
      <left/>
      <right/>
      <top style="thin">
        <color rgb="FFFF0000"/>
      </top>
      <bottom style="dashed">
        <color indexed="64"/>
      </bottom>
      <diagonal/>
    </border>
    <border>
      <left/>
      <right style="thin">
        <color indexed="64"/>
      </right>
      <top style="thin">
        <color rgb="FFFF0000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5" xfId="0" applyFont="1" applyBorder="1">
      <alignment vertical="center"/>
    </xf>
    <xf numFmtId="38" fontId="4" fillId="0" borderId="26" xfId="1" applyFont="1" applyBorder="1">
      <alignment vertical="center"/>
    </xf>
    <xf numFmtId="38" fontId="4" fillId="0" borderId="27" xfId="1" applyFont="1" applyBorder="1">
      <alignment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0" fontId="4" fillId="0" borderId="2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6" fillId="7" borderId="30" xfId="0" applyFont="1" applyFill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7" borderId="35" xfId="0" applyFont="1" applyFill="1" applyBorder="1">
      <alignment vertical="center"/>
    </xf>
    <xf numFmtId="0" fontId="4" fillId="0" borderId="36" xfId="0" applyFont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8" fontId="4" fillId="0" borderId="29" xfId="0" applyNumberFormat="1" applyFont="1" applyBorder="1">
      <alignment vertical="center"/>
    </xf>
    <xf numFmtId="38" fontId="4" fillId="0" borderId="10" xfId="0" applyNumberFormat="1" applyFont="1" applyBorder="1">
      <alignment vertical="center"/>
    </xf>
    <xf numFmtId="38" fontId="7" fillId="0" borderId="29" xfId="0" applyNumberFormat="1" applyFont="1" applyBorder="1">
      <alignment vertical="center"/>
    </xf>
    <xf numFmtId="38" fontId="7" fillId="0" borderId="10" xfId="0" applyNumberFormat="1" applyFont="1" applyBorder="1">
      <alignment vertical="center"/>
    </xf>
    <xf numFmtId="38" fontId="7" fillId="0" borderId="11" xfId="0" applyNumberFormat="1" applyFont="1" applyBorder="1">
      <alignment vertical="center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0" xfId="0" applyFont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56" fontId="9" fillId="0" borderId="5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56" fontId="9" fillId="0" borderId="38" xfId="0" applyNumberFormat="1" applyFont="1" applyBorder="1">
      <alignment vertical="center"/>
    </xf>
    <xf numFmtId="0" fontId="9" fillId="0" borderId="38" xfId="0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4" fillId="0" borderId="18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23" xfId="0" applyFont="1" applyBorder="1">
      <alignment vertical="center"/>
    </xf>
    <xf numFmtId="0" fontId="4" fillId="0" borderId="14" xfId="0" applyFont="1" applyBorder="1">
      <alignment vertical="center"/>
    </xf>
    <xf numFmtId="0" fontId="14" fillId="0" borderId="19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24" xfId="0" applyFont="1" applyBorder="1">
      <alignment vertical="center"/>
    </xf>
    <xf numFmtId="38" fontId="4" fillId="0" borderId="27" xfId="0" applyNumberFormat="1" applyFont="1" applyBorder="1">
      <alignment vertical="center"/>
    </xf>
    <xf numFmtId="0" fontId="4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50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51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53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vertical="top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2" xfId="0" applyFont="1" applyFill="1" applyBorder="1">
      <alignment vertical="center"/>
    </xf>
    <xf numFmtId="0" fontId="5" fillId="6" borderId="3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5" xfId="0" applyFont="1" applyFill="1" applyBorder="1">
      <alignment vertical="center"/>
    </xf>
    <xf numFmtId="0" fontId="5" fillId="6" borderId="6" xfId="0" applyFont="1" applyFill="1" applyBorder="1">
      <alignment vertical="center"/>
    </xf>
    <xf numFmtId="20" fontId="4" fillId="0" borderId="0" xfId="0" applyNumberFormat="1" applyFont="1">
      <alignment vertical="center"/>
    </xf>
    <xf numFmtId="0" fontId="5" fillId="0" borderId="37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6" fillId="0" borderId="18" xfId="0" applyFont="1" applyBorder="1" applyAlignment="1">
      <alignment horizontal="right" vertical="center"/>
    </xf>
    <xf numFmtId="0" fontId="16" fillId="0" borderId="18" xfId="0" applyFont="1" applyBorder="1" applyAlignment="1">
      <alignment horizontal="center" vertical="center"/>
    </xf>
    <xf numFmtId="0" fontId="16" fillId="0" borderId="33" xfId="0" applyFont="1" applyBorder="1" applyAlignment="1">
      <alignment horizontal="right" vertical="center"/>
    </xf>
    <xf numFmtId="0" fontId="16" fillId="0" borderId="33" xfId="0" applyFont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23" xfId="0" applyFont="1" applyBorder="1" applyAlignment="1">
      <alignment horizontal="center" vertical="center"/>
    </xf>
    <xf numFmtId="0" fontId="16" fillId="0" borderId="19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38" fontId="4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47" xfId="0" applyFont="1" applyBorder="1">
      <alignment vertical="center"/>
    </xf>
    <xf numFmtId="0" fontId="7" fillId="0" borderId="50" xfId="0" applyFont="1" applyBorder="1">
      <alignment vertical="center"/>
    </xf>
    <xf numFmtId="0" fontId="7" fillId="0" borderId="53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56" fontId="18" fillId="0" borderId="55" xfId="0" applyNumberFormat="1" applyFont="1" applyBorder="1">
      <alignment vertical="center"/>
    </xf>
    <xf numFmtId="38" fontId="4" fillId="0" borderId="0" xfId="0" applyNumberFormat="1" applyFont="1">
      <alignment vertical="center"/>
    </xf>
    <xf numFmtId="38" fontId="7" fillId="0" borderId="0" xfId="0" applyNumberFormat="1" applyFont="1">
      <alignment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8" xfId="0" applyFont="1" applyBorder="1">
      <alignment vertical="center"/>
    </xf>
    <xf numFmtId="38" fontId="10" fillId="0" borderId="29" xfId="0" applyNumberFormat="1" applyFont="1" applyBorder="1">
      <alignment vertical="center"/>
    </xf>
    <xf numFmtId="38" fontId="10" fillId="0" borderId="10" xfId="0" applyNumberFormat="1" applyFont="1" applyBorder="1">
      <alignment vertical="center"/>
    </xf>
    <xf numFmtId="0" fontId="10" fillId="0" borderId="25" xfId="0" applyFont="1" applyBorder="1">
      <alignment vertical="center"/>
    </xf>
    <xf numFmtId="38" fontId="10" fillId="0" borderId="26" xfId="0" applyNumberFormat="1" applyFont="1" applyBorder="1">
      <alignment vertical="center"/>
    </xf>
    <xf numFmtId="38" fontId="10" fillId="0" borderId="27" xfId="0" applyNumberFormat="1" applyFont="1" applyBorder="1">
      <alignment vertical="center"/>
    </xf>
    <xf numFmtId="0" fontId="10" fillId="0" borderId="31" xfId="0" applyFont="1" applyBorder="1">
      <alignment vertical="center"/>
    </xf>
    <xf numFmtId="0" fontId="10" fillId="0" borderId="32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6" xfId="0" applyFont="1" applyBorder="1">
      <alignment vertical="center"/>
    </xf>
    <xf numFmtId="38" fontId="21" fillId="0" borderId="29" xfId="0" applyNumberFormat="1" applyFont="1" applyBorder="1">
      <alignment vertical="center"/>
    </xf>
    <xf numFmtId="38" fontId="21" fillId="0" borderId="10" xfId="0" applyNumberFormat="1" applyFont="1" applyBorder="1">
      <alignment vertical="center"/>
    </xf>
    <xf numFmtId="38" fontId="21" fillId="0" borderId="11" xfId="0" applyNumberFormat="1" applyFont="1" applyBorder="1">
      <alignment vertical="center"/>
    </xf>
    <xf numFmtId="0" fontId="22" fillId="0" borderId="0" xfId="0" applyFont="1" applyAlignment="1">
      <alignment vertical="top"/>
    </xf>
    <xf numFmtId="0" fontId="9" fillId="4" borderId="1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7" borderId="43" xfId="0" applyFont="1" applyFill="1" applyBorder="1" applyAlignment="1">
      <alignment horizontal="center" vertical="center"/>
    </xf>
    <xf numFmtId="38" fontId="21" fillId="0" borderId="0" xfId="0" applyNumberFormat="1" applyFont="1">
      <alignment vertical="center"/>
    </xf>
    <xf numFmtId="0" fontId="6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38" fontId="4" fillId="0" borderId="17" xfId="1" applyFont="1" applyBorder="1">
      <alignment vertical="center"/>
    </xf>
    <xf numFmtId="38" fontId="4" fillId="0" borderId="18" xfId="1" applyFont="1" applyBorder="1">
      <alignment vertical="center"/>
    </xf>
    <xf numFmtId="0" fontId="16" fillId="0" borderId="17" xfId="0" applyFont="1" applyBorder="1" applyAlignment="1">
      <alignment horizontal="center" vertical="center"/>
    </xf>
    <xf numFmtId="38" fontId="14" fillId="0" borderId="27" xfId="0" applyNumberFormat="1" applyFont="1" applyBorder="1">
      <alignment vertical="center"/>
    </xf>
    <xf numFmtId="0" fontId="14" fillId="0" borderId="0" xfId="0" applyFont="1">
      <alignment vertical="center"/>
    </xf>
    <xf numFmtId="38" fontId="7" fillId="0" borderId="44" xfId="0" applyNumberFormat="1" applyFont="1" applyBorder="1">
      <alignment vertical="center"/>
    </xf>
    <xf numFmtId="38" fontId="4" fillId="0" borderId="26" xfId="0" applyNumberFormat="1" applyFont="1" applyBorder="1">
      <alignment vertical="center"/>
    </xf>
    <xf numFmtId="0" fontId="4" fillId="0" borderId="57" xfId="0" applyFont="1" applyBorder="1">
      <alignment vertical="center"/>
    </xf>
    <xf numFmtId="0" fontId="23" fillId="0" borderId="16" xfId="0" applyFont="1" applyBorder="1">
      <alignment vertical="center"/>
    </xf>
    <xf numFmtId="0" fontId="24" fillId="0" borderId="16" xfId="0" applyFont="1" applyBorder="1">
      <alignment vertical="center"/>
    </xf>
    <xf numFmtId="3" fontId="4" fillId="0" borderId="57" xfId="0" applyNumberFormat="1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5" fillId="0" borderId="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6" borderId="56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0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right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 outline="0">
        <left/>
        <right style="thin">
          <color indexed="64"/>
        </right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9" tint="0.79995117038483843"/>
          <bgColor theme="9" tint="0.59996337778862885"/>
        </patternFill>
      </fill>
    </dxf>
    <dxf>
      <fill>
        <patternFill patternType="solid">
          <fgColor theme="9" tint="0.79995117038483843"/>
          <bgColor theme="9" tint="0.59996337778862885"/>
        </patternFill>
      </fill>
    </dxf>
    <dxf>
      <font>
        <b/>
        <color theme="1"/>
      </font>
      <fill>
        <patternFill>
          <bgColor theme="9" tint="0.59996337778862885"/>
        </patternFill>
      </fill>
    </dxf>
    <dxf>
      <font>
        <b/>
        <color theme="1"/>
      </font>
      <fill>
        <patternFill>
          <bgColor theme="9" tint="0.59996337778862885"/>
        </patternFill>
      </fill>
    </dxf>
    <dxf>
      <border>
        <top style="double">
          <color theme="9"/>
        </top>
        <bottom style="thin">
          <color theme="9"/>
        </bottom>
      </border>
    </dxf>
    <dxf>
      <font>
        <b/>
        <color theme="0"/>
      </font>
      <fill>
        <patternFill patternType="solid">
          <fgColor theme="9"/>
          <bgColor theme="9" tint="0.59996337778862885"/>
        </patternFill>
      </fill>
    </dxf>
    <dxf>
      <font>
        <color theme="1"/>
      </font>
      <border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horizontal style="thin">
          <color theme="9" tint="0.39997558519241921"/>
        </horizontal>
      </border>
    </dxf>
  </dxfs>
  <tableStyles count="2" defaultTableStyle="TableStyleMedium2" defaultPivotStyle="PivotStyleLight16">
    <tableStyle name="Invisible" pivot="0" table="0" count="0" xr9:uid="{00000000-0011-0000-FFFF-FFFF00000000}"/>
    <tableStyle name="TableStyleMedium7 2" pivot="0" count="7" xr9:uid="{00000000-0011-0000-FFFF-FFFF01000000}">
      <tableStyleElement type="wholeTable" dxfId="400"/>
      <tableStyleElement type="headerRow" dxfId="399"/>
      <tableStyleElement type="totalRow" dxfId="398"/>
      <tableStyleElement type="firstColumn" dxfId="397"/>
      <tableStyleElement type="lastColumn" dxfId="396"/>
      <tableStyleElement type="firstRowStripe" dxfId="395"/>
      <tableStyleElement type="firstColumnStripe" dxfId="3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12450" y="12443667"/>
          <a:ext cx="4303146" cy="13650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561272" y="694911"/>
          <a:ext cx="1420475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394713" y="694911"/>
          <a:ext cx="1420477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702248" y="786019"/>
          <a:ext cx="131300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162425" y="77773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121426" y="5159237"/>
          <a:ext cx="1305375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561272" y="5076411"/>
          <a:ext cx="1429134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28</xdr:row>
      <xdr:rowOff>184432</xdr:rowOff>
    </xdr:from>
    <xdr:to>
      <xdr:col>7</xdr:col>
      <xdr:colOff>128228</xdr:colOff>
      <xdr:row>33</xdr:row>
      <xdr:rowOff>102742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12450" y="9552550"/>
          <a:ext cx="4315954" cy="1367604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14</xdr:col>
      <xdr:colOff>453108</xdr:colOff>
      <xdr:row>1</xdr:row>
      <xdr:rowOff>88525</xdr:rowOff>
    </xdr:from>
    <xdr:to>
      <xdr:col>16</xdr:col>
      <xdr:colOff>469402</xdr:colOff>
      <xdr:row>2</xdr:row>
      <xdr:rowOff>190500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515490" y="716054"/>
          <a:ext cx="1439441" cy="3260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エリア②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9</xdr:row>
      <xdr:rowOff>67236</xdr:rowOff>
    </xdr:from>
    <xdr:to>
      <xdr:col>4</xdr:col>
      <xdr:colOff>282992</xdr:colOff>
      <xdr:row>10</xdr:row>
      <xdr:rowOff>201706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501588" y="3092824"/>
          <a:ext cx="1437198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エリア③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246530</xdr:colOff>
      <xdr:row>1</xdr:row>
      <xdr:rowOff>67236</xdr:rowOff>
    </xdr:from>
    <xdr:to>
      <xdr:col>4</xdr:col>
      <xdr:colOff>266184</xdr:colOff>
      <xdr:row>2</xdr:row>
      <xdr:rowOff>180000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479177" y="694765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エリア①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594425</xdr:colOff>
      <xdr:row>1</xdr:row>
      <xdr:rowOff>134472</xdr:rowOff>
    </xdr:from>
    <xdr:to>
      <xdr:col>10</xdr:col>
      <xdr:colOff>190689</xdr:colOff>
      <xdr:row>2</xdr:row>
      <xdr:rowOff>136939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3944984" y="762001"/>
          <a:ext cx="1366794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17</xdr:col>
      <xdr:colOff>502015</xdr:colOff>
      <xdr:row>1</xdr:row>
      <xdr:rowOff>123266</xdr:rowOff>
    </xdr:from>
    <xdr:to>
      <xdr:col>22</xdr:col>
      <xdr:colOff>123567</xdr:colOff>
      <xdr:row>2</xdr:row>
      <xdr:rowOff>125733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9489133" y="750795"/>
          <a:ext cx="1380875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@6.0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@10.5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593915</xdr:colOff>
      <xdr:row>9</xdr:row>
      <xdr:rowOff>136523</xdr:rowOff>
    </xdr:from>
    <xdr:to>
      <xdr:col>10</xdr:col>
      <xdr:colOff>199493</xdr:colOff>
      <xdr:row>10</xdr:row>
      <xdr:rowOff>138990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3944474" y="3162111"/>
          <a:ext cx="1376108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12450" y="12443667"/>
          <a:ext cx="4303146" cy="13650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561272" y="694911"/>
          <a:ext cx="1430000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299463" y="694911"/>
          <a:ext cx="1430002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9616523" y="786019"/>
          <a:ext cx="131300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4057650" y="77773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016651" y="5159237"/>
          <a:ext cx="1305375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61272" y="5076411"/>
          <a:ext cx="1438659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82428D9-E9DB-4944-8E59-D8FF0EDAC479}"/>
            </a:ext>
          </a:extLst>
        </xdr:cNvPr>
        <xdr:cNvGrpSpPr/>
      </xdr:nvGrpSpPr>
      <xdr:grpSpPr>
        <a:xfrm>
          <a:off x="212450" y="12443667"/>
          <a:ext cx="4303146" cy="13650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C5224294-A486-7F77-1168-5096849556B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86866ECB-C940-F0C5-4D62-6BD523F212F1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3C3FA252-6DBB-F6CD-2E9C-AD9B106262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35576930-E027-3ADA-478B-25ACFD1349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E41B3E74-60E1-4484-8B0A-2666758EC0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1E5C7E8-8FB9-2B12-A8FB-8F6CA50DDF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BBC941D0-BCAB-D73F-EB7F-2C121DDEBEF1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DF0319A7-37DE-4F6E-B470-4ECBB7E305F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AF05A5-119E-42D2-B148-8FCF723A7341}"/>
            </a:ext>
          </a:extLst>
        </xdr:cNvPr>
        <xdr:cNvSpPr txBox="1"/>
      </xdr:nvSpPr>
      <xdr:spPr>
        <a:xfrm>
          <a:off x="1557462" y="691101"/>
          <a:ext cx="1418570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4943448-0824-4406-96E2-A85983DAC2DB}"/>
            </a:ext>
          </a:extLst>
        </xdr:cNvPr>
        <xdr:cNvSpPr txBox="1"/>
      </xdr:nvSpPr>
      <xdr:spPr>
        <a:xfrm>
          <a:off x="7379473" y="691101"/>
          <a:ext cx="1418572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881C61B-897A-40BC-B3B5-E3DE9C9DC3A7}"/>
            </a:ext>
          </a:extLst>
        </xdr:cNvPr>
        <xdr:cNvSpPr txBox="1"/>
      </xdr:nvSpPr>
      <xdr:spPr>
        <a:xfrm>
          <a:off x="9679388" y="782209"/>
          <a:ext cx="129776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A0D6CB-47B8-4E2C-8C5D-8923F26E7888}"/>
            </a:ext>
          </a:extLst>
        </xdr:cNvPr>
        <xdr:cNvSpPr txBox="1"/>
      </xdr:nvSpPr>
      <xdr:spPr>
        <a:xfrm>
          <a:off x="4152900" y="77392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D38891D-0393-40FD-8647-54687A0304A2}"/>
            </a:ext>
          </a:extLst>
        </xdr:cNvPr>
        <xdr:cNvSpPr txBox="1"/>
      </xdr:nvSpPr>
      <xdr:spPr>
        <a:xfrm>
          <a:off x="4113806" y="5155427"/>
          <a:ext cx="1303470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7B72FCF-03FF-4364-988F-36AA4C5FAB6D}"/>
            </a:ext>
          </a:extLst>
        </xdr:cNvPr>
        <xdr:cNvSpPr txBox="1"/>
      </xdr:nvSpPr>
      <xdr:spPr>
        <a:xfrm>
          <a:off x="1557462" y="5072601"/>
          <a:ext cx="1427229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144701</xdr:rowOff>
    </xdr:from>
    <xdr:to>
      <xdr:col>6</xdr:col>
      <xdr:colOff>146139</xdr:colOff>
      <xdr:row>50</xdr:row>
      <xdr:rowOff>208720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0" y="11993054"/>
          <a:ext cx="4299786" cy="1363901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twoCellAnchor editAs="oneCell">
    <xdr:from>
      <xdr:col>13</xdr:col>
      <xdr:colOff>453108</xdr:colOff>
      <xdr:row>1</xdr:row>
      <xdr:rowOff>88525</xdr:rowOff>
    </xdr:from>
    <xdr:to>
      <xdr:col>15</xdr:col>
      <xdr:colOff>467160</xdr:colOff>
      <xdr:row>2</xdr:row>
      <xdr:rowOff>196807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7063458" y="717175"/>
          <a:ext cx="1442802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1</xdr:row>
      <xdr:rowOff>88525</xdr:rowOff>
    </xdr:from>
    <xdr:to>
      <xdr:col>4</xdr:col>
      <xdr:colOff>282992</xdr:colOff>
      <xdr:row>2</xdr:row>
      <xdr:rowOff>196807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1507191" y="717175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289893</xdr:colOff>
      <xdr:row>1</xdr:row>
      <xdr:rowOff>140953</xdr:rowOff>
    </xdr:from>
    <xdr:to>
      <xdr:col>9</xdr:col>
      <xdr:colOff>86483</xdr:colOff>
      <xdr:row>2</xdr:row>
      <xdr:rowOff>93235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3652218" y="769603"/>
          <a:ext cx="1292015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@4.5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16</xdr:col>
      <xdr:colOff>294624</xdr:colOff>
      <xdr:row>1</xdr:row>
      <xdr:rowOff>140953</xdr:rowOff>
    </xdr:from>
    <xdr:to>
      <xdr:col>19</xdr:col>
      <xdr:colOff>331443</xdr:colOff>
      <xdr:row>2</xdr:row>
      <xdr:rowOff>93235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9029049" y="769603"/>
          <a:ext cx="1305326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289893</xdr:colOff>
      <xdr:row>20</xdr:row>
      <xdr:rowOff>135720</xdr:rowOff>
    </xdr:from>
    <xdr:to>
      <xdr:col>9</xdr:col>
      <xdr:colOff>95288</xdr:colOff>
      <xdr:row>21</xdr:row>
      <xdr:rowOff>88002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3652218" y="5126820"/>
          <a:ext cx="1300820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@7.5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20</xdr:row>
      <xdr:rowOff>67236</xdr:rowOff>
    </xdr:from>
    <xdr:to>
      <xdr:col>4</xdr:col>
      <xdr:colOff>282992</xdr:colOff>
      <xdr:row>21</xdr:row>
      <xdr:rowOff>175518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1507191" y="5058336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oneCellAnchor>
    <xdr:from>
      <xdr:col>2</xdr:col>
      <xdr:colOff>20411</xdr:colOff>
      <xdr:row>0</xdr:row>
      <xdr:rowOff>0</xdr:rowOff>
    </xdr:from>
    <xdr:ext cx="683339" cy="569008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1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515471</xdr:colOff>
      <xdr:row>21</xdr:row>
      <xdr:rowOff>155864</xdr:rowOff>
    </xdr:from>
    <xdr:to>
      <xdr:col>10</xdr:col>
      <xdr:colOff>155864</xdr:colOff>
      <xdr:row>39</xdr:row>
      <xdr:rowOff>11205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3182471" y="5316682"/>
          <a:ext cx="2064938" cy="3925114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623455</xdr:colOff>
      <xdr:row>2</xdr:row>
      <xdr:rowOff>173182</xdr:rowOff>
    </xdr:from>
    <xdr:to>
      <xdr:col>10</xdr:col>
      <xdr:colOff>175220</xdr:colOff>
      <xdr:row>18</xdr:row>
      <xdr:rowOff>86591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3290455" y="1021773"/>
          <a:ext cx="1976310" cy="3532909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484909</xdr:colOff>
      <xdr:row>2</xdr:row>
      <xdr:rowOff>138545</xdr:rowOff>
    </xdr:from>
    <xdr:to>
      <xdr:col>21</xdr:col>
      <xdr:colOff>173182</xdr:colOff>
      <xdr:row>38</xdr:row>
      <xdr:rowOff>51953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8485909" y="987136"/>
          <a:ext cx="2355273" cy="7602681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190500</xdr:colOff>
      <xdr:row>47</xdr:row>
      <xdr:rowOff>347382</xdr:rowOff>
    </xdr:from>
    <xdr:to>
      <xdr:col>11</xdr:col>
      <xdr:colOff>206188</xdr:colOff>
      <xdr:row>48</xdr:row>
      <xdr:rowOff>251012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5147982" y="12503523"/>
          <a:ext cx="517712" cy="271183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131268</xdr:colOff>
      <xdr:row>41</xdr:row>
      <xdr:rowOff>302560</xdr:rowOff>
    </xdr:from>
    <xdr:to>
      <xdr:col>21</xdr:col>
      <xdr:colOff>134469</xdr:colOff>
      <xdr:row>48</xdr:row>
      <xdr:rowOff>33617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/>
      </xdr:nvSpPr>
      <xdr:spPr>
        <a:xfrm>
          <a:off x="4176592" y="9939619"/>
          <a:ext cx="6659495" cy="2319616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22411</xdr:colOff>
      <xdr:row>13</xdr:row>
      <xdr:rowOff>22411</xdr:rowOff>
    </xdr:from>
    <xdr:to>
      <xdr:col>15</xdr:col>
      <xdr:colOff>649941</xdr:colOff>
      <xdr:row>20</xdr:row>
      <xdr:rowOff>89646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/>
      </xdr:nvSpPr>
      <xdr:spPr>
        <a:xfrm>
          <a:off x="4336676" y="3339352"/>
          <a:ext cx="4336677" cy="1658470"/>
        </a:xfrm>
        <a:prstGeom prst="roundRect">
          <a:avLst/>
        </a:prstGeom>
        <a:solidFill>
          <a:sysClr val="window" lastClr="FFFFFF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ご記入見本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 赤枠内にご記入ください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ご不明な点はお問い合わせください</a:t>
          </a:r>
        </a:p>
      </xdr:txBody>
    </xdr:sp>
    <xdr:clientData/>
  </xdr:twoCellAnchor>
  <xdr:twoCellAnchor>
    <xdr:from>
      <xdr:col>9</xdr:col>
      <xdr:colOff>48289</xdr:colOff>
      <xdr:row>52</xdr:row>
      <xdr:rowOff>275665</xdr:rowOff>
    </xdr:from>
    <xdr:to>
      <xdr:col>18</xdr:col>
      <xdr:colOff>190820</xdr:colOff>
      <xdr:row>56</xdr:row>
      <xdr:rowOff>68196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/>
      </xdr:nvSpPr>
      <xdr:spPr>
        <a:xfrm>
          <a:off x="5005771" y="13910983"/>
          <a:ext cx="4920720" cy="769684"/>
        </a:xfrm>
        <a:prstGeom prst="wedgeRoundRectCallout">
          <a:avLst>
            <a:gd name="adj1" fmla="val 22158"/>
            <a:gd name="adj2" fmla="val -156522"/>
            <a:gd name="adj3" fmla="val 16667"/>
          </a:avLst>
        </a:prstGeom>
        <a:solidFill>
          <a:sysClr val="window" lastClr="FFFFFF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折加工が必要な方はチェックしてください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ctr"/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394447</xdr:colOff>
      <xdr:row>49</xdr:row>
      <xdr:rowOff>8965</xdr:rowOff>
    </xdr:from>
    <xdr:to>
      <xdr:col>14</xdr:col>
      <xdr:colOff>221876</xdr:colOff>
      <xdr:row>50</xdr:row>
      <xdr:rowOff>2242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334CED2B-2CC2-4A49-AF56-E63BA1F49F21}"/>
            </a:ext>
          </a:extLst>
        </xdr:cNvPr>
        <xdr:cNvSpPr/>
      </xdr:nvSpPr>
      <xdr:spPr>
        <a:xfrm>
          <a:off x="7091082" y="12810565"/>
          <a:ext cx="517712" cy="271183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0000000}" name="テーブル1523" displayName="テーブル1523" ref="A4:K19" totalsRowCount="1" headerRowDxfId="314" dataDxfId="313" totalsRowDxfId="311" tableBorderDxfId="312">
  <tableColumns count="11">
    <tableColumn id="1" xr3:uid="{00000000-0010-0000-0000-000001000000}" name="№" dataDxfId="310" totalsRowDxfId="309"/>
    <tableColumn id="2" xr3:uid="{00000000-0010-0000-0000-000002000000}" name="エリア名" dataDxfId="308" totalsRowDxfId="307"/>
    <tableColumn id="3" xr3:uid="{00000000-0010-0000-0000-000003000000}" name="総世帯数" totalsRowFunction="sum" dataDxfId="306" totalsRowDxfId="305" dataCellStyle="桁区切り"/>
    <tableColumn id="4" xr3:uid="{00000000-0010-0000-0000-000004000000}" name="戸建て" totalsRowFunction="sum" dataDxfId="304" totalsRowDxfId="303" dataCellStyle="桁区切り"/>
    <tableColumn id="5" xr3:uid="{00000000-0010-0000-0000-000005000000}" name="集合住宅" totalsRowFunction="sum" dataDxfId="302" totalsRowDxfId="301" dataCellStyle="桁区切り"/>
    <tableColumn id="6" xr3:uid="{00000000-0010-0000-0000-000006000000}" name="他枚数" dataDxfId="300" totalsRowDxfId="299"/>
    <tableColumn id="7" xr3:uid="{00000000-0010-0000-0000-000007000000}" name="①" dataDxfId="298" totalsRowDxfId="297"/>
    <tableColumn id="8" xr3:uid="{00000000-0010-0000-0000-000008000000}" name="②" dataDxfId="296" totalsRowDxfId="295"/>
    <tableColumn id="9" xr3:uid="{00000000-0010-0000-0000-000009000000}" name="③" dataDxfId="294" totalsRowDxfId="293"/>
    <tableColumn id="10" xr3:uid="{00000000-0010-0000-0000-00000A000000}" name="④" dataDxfId="292" totalsRowDxfId="291"/>
    <tableColumn id="11" xr3:uid="{00000000-0010-0000-0000-00000B000000}" name="⑤" dataDxfId="290" totalsRowDxfId="289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9000000}" name="テーブル151726" displayName="テーブル151726" ref="A4:K19" totalsRowCount="1" headerRowDxfId="156" dataDxfId="155" totalsRowDxfId="153" tableBorderDxfId="154">
  <tableColumns count="11">
    <tableColumn id="1" xr3:uid="{00000000-0010-0000-0900-000001000000}" name="№" dataDxfId="152" totalsRowDxfId="151"/>
    <tableColumn id="2" xr3:uid="{00000000-0010-0000-0900-000002000000}" name="エリア名" dataDxfId="150" totalsRowDxfId="149"/>
    <tableColumn id="3" xr3:uid="{00000000-0010-0000-0900-000003000000}" name="総世帯数" totalsRowFunction="sum" dataDxfId="148" totalsRowDxfId="147" dataCellStyle="桁区切り"/>
    <tableColumn id="4" xr3:uid="{00000000-0010-0000-0900-000004000000}" name="戸建て" totalsRowFunction="sum" dataDxfId="146" totalsRowDxfId="145" dataCellStyle="桁区切り"/>
    <tableColumn id="5" xr3:uid="{00000000-0010-0000-0900-000005000000}" name="集合住宅" totalsRowFunction="sum" dataDxfId="144" totalsRowDxfId="143" dataCellStyle="桁区切り"/>
    <tableColumn id="6" xr3:uid="{00000000-0010-0000-0900-000006000000}" name="他枚数" dataDxfId="142" totalsRowDxfId="141"/>
    <tableColumn id="7" xr3:uid="{00000000-0010-0000-0900-000007000000}" name="①" dataDxfId="140" totalsRowDxfId="139"/>
    <tableColumn id="8" xr3:uid="{00000000-0010-0000-0900-000008000000}" name="②" dataDxfId="138" totalsRowDxfId="137"/>
    <tableColumn id="9" xr3:uid="{00000000-0010-0000-0900-000009000000}" name="③" dataDxfId="136" totalsRowDxfId="135"/>
    <tableColumn id="10" xr3:uid="{00000000-0010-0000-0900-00000A000000}" name="④" dataDxfId="134" totalsRowDxfId="133"/>
    <tableColumn id="11" xr3:uid="{00000000-0010-0000-0900-00000B000000}" name="⑤" dataDxfId="132" totalsRowDxfId="131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A000000}" name="テーブル361827" displayName="テーブル361827" ref="M4:W39" totalsRowCount="1" headerRowDxfId="130" dataDxfId="128" totalsRowDxfId="126" headerRowBorderDxfId="129" tableBorderDxfId="127">
  <tableColumns count="11">
    <tableColumn id="1" xr3:uid="{00000000-0010-0000-0A00-000001000000}" name="№" dataDxfId="125" totalsRowDxfId="124"/>
    <tableColumn id="2" xr3:uid="{00000000-0010-0000-0A00-000002000000}" name="エリア名" dataDxfId="123" totalsRowDxfId="122"/>
    <tableColumn id="3" xr3:uid="{00000000-0010-0000-0A00-000003000000}" name="総世帯数" totalsRowFunction="sum" dataDxfId="121" totalsRowDxfId="120" dataCellStyle="桁区切り"/>
    <tableColumn id="4" xr3:uid="{00000000-0010-0000-0A00-000004000000}" name="戸建て" totalsRowFunction="sum" dataDxfId="119" totalsRowDxfId="118" dataCellStyle="桁区切り"/>
    <tableColumn id="5" xr3:uid="{00000000-0010-0000-0A00-000005000000}" name="集合住宅" totalsRowFunction="sum" dataDxfId="117" totalsRowDxfId="116" dataCellStyle="桁区切り"/>
    <tableColumn id="6" xr3:uid="{00000000-0010-0000-0A00-000006000000}" name="他枚数" dataDxfId="115" totalsRowDxfId="114"/>
    <tableColumn id="7" xr3:uid="{00000000-0010-0000-0A00-000007000000}" name="①" dataDxfId="113" totalsRowDxfId="112"/>
    <tableColumn id="8" xr3:uid="{00000000-0010-0000-0A00-000008000000}" name="②" dataDxfId="111" totalsRowDxfId="110"/>
    <tableColumn id="9" xr3:uid="{00000000-0010-0000-0A00-000009000000}" name="③" dataDxfId="109" totalsRowDxfId="108"/>
    <tableColumn id="10" xr3:uid="{00000000-0010-0000-0A00-00000A000000}" name="④" dataDxfId="107" totalsRowDxfId="106"/>
    <tableColumn id="11" xr3:uid="{00000000-0010-0000-0A00-00000B000000}" name="⑤" dataDxfId="105" totalsRowDxfId="10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B000000}" name="テーブル471928" displayName="テーブル471928" ref="A23:K40" totalsRowCount="1" headerRowDxfId="103" headerRowBorderDxfId="102" tableBorderDxfId="101" totalsRowBorderDxfId="100">
  <tableColumns count="11">
    <tableColumn id="1" xr3:uid="{00000000-0010-0000-0B00-000001000000}" name="№" dataDxfId="99" totalsRowDxfId="98"/>
    <tableColumn id="2" xr3:uid="{00000000-0010-0000-0B00-000002000000}" name="エリア名" dataDxfId="97" totalsRowDxfId="96"/>
    <tableColumn id="3" xr3:uid="{00000000-0010-0000-0B00-000003000000}" name="総世帯数" totalsRowFunction="sum" dataDxfId="95" totalsRowDxfId="94" dataCellStyle="桁区切り"/>
    <tableColumn id="4" xr3:uid="{00000000-0010-0000-0B00-000004000000}" name="戸建て" totalsRowFunction="sum" dataDxfId="93" totalsRowDxfId="92" dataCellStyle="桁区切り"/>
    <tableColumn id="5" xr3:uid="{00000000-0010-0000-0B00-000005000000}" name="集合住宅" totalsRowFunction="sum" dataDxfId="91" totalsRowDxfId="90" dataCellStyle="桁区切り"/>
    <tableColumn id="6" xr3:uid="{00000000-0010-0000-0B00-000006000000}" name="他枚数" dataDxfId="89" totalsRowDxfId="88"/>
    <tableColumn id="7" xr3:uid="{00000000-0010-0000-0B00-000007000000}" name="①" dataDxfId="87" totalsRowDxfId="86"/>
    <tableColumn id="8" xr3:uid="{00000000-0010-0000-0B00-000008000000}" name="②" dataDxfId="85" totalsRowDxfId="84"/>
    <tableColumn id="9" xr3:uid="{00000000-0010-0000-0B00-000009000000}" name="③" dataDxfId="83" totalsRowDxfId="82"/>
    <tableColumn id="10" xr3:uid="{00000000-0010-0000-0B00-00000A000000}" name="④" dataDxfId="81" totalsRowDxfId="80"/>
    <tableColumn id="11" xr3:uid="{00000000-0010-0000-0B00-00000B000000}" name="⑤" dataDxfId="79" totalsRowDxfId="78"/>
  </tableColumns>
  <tableStyleInfo name="TableStyleMedium7 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テーブル18" displayName="テーブル18" ref="A4:J19" totalsRowCount="1" headerRowDxfId="77" dataDxfId="76" totalsRowDxfId="74" tableBorderDxfId="75">
  <tableColumns count="10">
    <tableColumn id="1" xr3:uid="{00000000-0010-0000-0C00-000001000000}" name="№" dataDxfId="73" totalsRowDxfId="72"/>
    <tableColumn id="2" xr3:uid="{00000000-0010-0000-0C00-000002000000}" name="エリア名" dataDxfId="71" totalsRowDxfId="70"/>
    <tableColumn id="3" xr3:uid="{00000000-0010-0000-0C00-000003000000}" name="総世帯数" totalsRowFunction="sum" dataDxfId="69" totalsRowDxfId="68" dataCellStyle="桁区切り"/>
    <tableColumn id="4" xr3:uid="{00000000-0010-0000-0C00-000004000000}" name="戸建て" totalsRowFunction="sum" dataDxfId="67" totalsRowDxfId="66" dataCellStyle="桁区切り"/>
    <tableColumn id="5" xr3:uid="{00000000-0010-0000-0C00-000005000000}" name="集合住宅" totalsRowFunction="sum" dataDxfId="65" totalsRowDxfId="64" dataCellStyle="桁区切り"/>
    <tableColumn id="6" xr3:uid="{00000000-0010-0000-0C00-000006000000}" name="他枚数" dataDxfId="63" totalsRowDxfId="62" dataCellStyle="桁区切り"/>
    <tableColumn id="7" xr3:uid="{00000000-0010-0000-0C00-000007000000}" name="①" dataDxfId="61" totalsRowDxfId="60" dataCellStyle="桁区切り"/>
    <tableColumn id="8" xr3:uid="{00000000-0010-0000-0C00-000008000000}" name="②" dataDxfId="59" totalsRowDxfId="58" dataCellStyle="桁区切り"/>
    <tableColumn id="9" xr3:uid="{00000000-0010-0000-0C00-000009000000}" name="③" dataDxfId="57" totalsRowDxfId="56" dataCellStyle="桁区切り"/>
    <tableColumn id="10" xr3:uid="{00000000-0010-0000-0C00-00000A000000}" name="④" dataDxfId="55" totalsRowDxfId="54" dataCellStyle="桁区切り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テーブル39" displayName="テーブル39" ref="L4:U39" totalsRowCount="1" headerRowDxfId="53" dataDxfId="51" totalsRowDxfId="49" headerRowBorderDxfId="52" tableBorderDxfId="50">
  <tableColumns count="10">
    <tableColumn id="1" xr3:uid="{00000000-0010-0000-0D00-000001000000}" name="№" dataDxfId="48" totalsRowDxfId="47"/>
    <tableColumn id="2" xr3:uid="{00000000-0010-0000-0D00-000002000000}" name="エリア名" dataDxfId="46" totalsRowDxfId="45"/>
    <tableColumn id="3" xr3:uid="{00000000-0010-0000-0D00-000003000000}" name="総世帯数" totalsRowFunction="sum" dataDxfId="44" totalsRowDxfId="43" dataCellStyle="桁区切り"/>
    <tableColumn id="4" xr3:uid="{00000000-0010-0000-0D00-000004000000}" name="戸建て" totalsRowFunction="sum" dataDxfId="42" totalsRowDxfId="41" dataCellStyle="桁区切り"/>
    <tableColumn id="5" xr3:uid="{00000000-0010-0000-0D00-000005000000}" name="集合住宅" totalsRowFunction="sum" dataDxfId="40" totalsRowDxfId="39" dataCellStyle="桁区切り"/>
    <tableColumn id="6" xr3:uid="{00000000-0010-0000-0D00-000006000000}" name="他枚数" dataDxfId="38" totalsRowDxfId="37"/>
    <tableColumn id="7" xr3:uid="{00000000-0010-0000-0D00-000007000000}" name="①" dataDxfId="36" totalsRowDxfId="35"/>
    <tableColumn id="8" xr3:uid="{00000000-0010-0000-0D00-000008000000}" name="②" dataDxfId="34" totalsRowDxfId="33"/>
    <tableColumn id="9" xr3:uid="{00000000-0010-0000-0D00-000009000000}" name="③" dataDxfId="32" totalsRowDxfId="31"/>
    <tableColumn id="10" xr3:uid="{00000000-0010-0000-0D00-00000A000000}" name="④" dataDxfId="30" totalsRowDxfId="2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テーブル410" displayName="テーブル410" ref="A23:J40" totalsRowCount="1" headerRowDxfId="28" headerRowBorderDxfId="27" tableBorderDxfId="26" totalsRowBorderDxfId="25">
  <tableColumns count="10">
    <tableColumn id="1" xr3:uid="{00000000-0010-0000-0E00-000001000000}" name="№" dataDxfId="24" totalsRowDxfId="23"/>
    <tableColumn id="2" xr3:uid="{00000000-0010-0000-0E00-000002000000}" name="エリア名" dataDxfId="22" totalsRowDxfId="21"/>
    <tableColumn id="3" xr3:uid="{00000000-0010-0000-0E00-000003000000}" name="総世帯数" totalsRowFunction="sum" dataDxfId="20" totalsRowDxfId="19" dataCellStyle="桁区切り"/>
    <tableColumn id="4" xr3:uid="{00000000-0010-0000-0E00-000004000000}" name="戸建て" totalsRowFunction="sum" dataDxfId="18" totalsRowDxfId="17" dataCellStyle="桁区切り"/>
    <tableColumn id="5" xr3:uid="{00000000-0010-0000-0E00-000005000000}" name="集合住宅" totalsRowFunction="sum" dataDxfId="16" totalsRowDxfId="15" dataCellStyle="桁区切り"/>
    <tableColumn id="6" xr3:uid="{00000000-0010-0000-0E00-000006000000}" name="他枚数" dataDxfId="14" totalsRowDxfId="13"/>
    <tableColumn id="7" xr3:uid="{00000000-0010-0000-0E00-000007000000}" name="①" dataDxfId="12" totalsRowDxfId="11"/>
    <tableColumn id="8" xr3:uid="{00000000-0010-0000-0E00-000008000000}" name="②" dataDxfId="10" totalsRowDxfId="9"/>
    <tableColumn id="9" xr3:uid="{00000000-0010-0000-0E00-000009000000}" name="③" dataDxfId="8" totalsRowDxfId="7"/>
    <tableColumn id="10" xr3:uid="{00000000-0010-0000-0E00-00000A000000}" name="④" dataDxfId="6" totalsRowDxfId="5"/>
  </tableColumns>
  <tableStyleInfo name="TableStyleMedium7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1000000}" name="テーブル3624" displayName="テーブル3624" ref="M4:W39" totalsRowCount="1" headerRowDxfId="288" dataDxfId="286" totalsRowDxfId="284" headerRowBorderDxfId="287" tableBorderDxfId="285">
  <tableColumns count="11">
    <tableColumn id="1" xr3:uid="{00000000-0010-0000-0100-000001000000}" name="№" dataDxfId="283" totalsRowDxfId="282"/>
    <tableColumn id="2" xr3:uid="{00000000-0010-0000-0100-000002000000}" name="エリア名" dataDxfId="281" totalsRowDxfId="280"/>
    <tableColumn id="3" xr3:uid="{00000000-0010-0000-0100-000003000000}" name="総世帯数" totalsRowFunction="sum" dataDxfId="279" totalsRowDxfId="278" dataCellStyle="桁区切り"/>
    <tableColumn id="4" xr3:uid="{00000000-0010-0000-0100-000004000000}" name="戸建て" totalsRowFunction="sum" dataDxfId="277" totalsRowDxfId="276" dataCellStyle="桁区切り"/>
    <tableColumn id="5" xr3:uid="{00000000-0010-0000-0100-000005000000}" name="集合住宅" totalsRowFunction="sum" dataDxfId="275" totalsRowDxfId="274" dataCellStyle="桁区切り"/>
    <tableColumn id="6" xr3:uid="{00000000-0010-0000-0100-000006000000}" name="他枚数" dataDxfId="273" totalsRowDxfId="272"/>
    <tableColumn id="7" xr3:uid="{00000000-0010-0000-0100-000007000000}" name="①" dataDxfId="271" totalsRowDxfId="270"/>
    <tableColumn id="8" xr3:uid="{00000000-0010-0000-0100-000008000000}" name="②" dataDxfId="269" totalsRowDxfId="268"/>
    <tableColumn id="9" xr3:uid="{00000000-0010-0000-0100-000009000000}" name="③" dataDxfId="267" totalsRowDxfId="266"/>
    <tableColumn id="10" xr3:uid="{00000000-0010-0000-0100-00000A000000}" name="④" dataDxfId="265" totalsRowDxfId="264"/>
    <tableColumn id="11" xr3:uid="{00000000-0010-0000-0100-00000B000000}" name="⑤" dataDxfId="263" totalsRowDxfId="26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2000000}" name="テーブル4725" displayName="テーブル4725" ref="A23:K40" totalsRowCount="1" headerRowDxfId="261" headerRowBorderDxfId="260" tableBorderDxfId="259" totalsRowBorderDxfId="258">
  <tableColumns count="11">
    <tableColumn id="1" xr3:uid="{00000000-0010-0000-0200-000001000000}" name="№" dataDxfId="257" totalsRowDxfId="256"/>
    <tableColumn id="2" xr3:uid="{00000000-0010-0000-0200-000002000000}" name="エリア名" dataDxfId="255" totalsRowDxfId="254"/>
    <tableColumn id="3" xr3:uid="{00000000-0010-0000-0200-000003000000}" name="総世帯数" totalsRowFunction="sum" dataDxfId="253" totalsRowDxfId="252" dataCellStyle="桁区切り"/>
    <tableColumn id="4" xr3:uid="{00000000-0010-0000-0200-000004000000}" name="戸建て" totalsRowFunction="sum" dataDxfId="251" totalsRowDxfId="250" dataCellStyle="桁区切り"/>
    <tableColumn id="5" xr3:uid="{00000000-0010-0000-0200-000005000000}" name="集合住宅" totalsRowFunction="sum" dataDxfId="249" totalsRowDxfId="248" dataCellStyle="桁区切り"/>
    <tableColumn id="6" xr3:uid="{00000000-0010-0000-0200-000006000000}" name="他枚数" dataDxfId="247" totalsRowDxfId="246"/>
    <tableColumn id="7" xr3:uid="{00000000-0010-0000-0200-000007000000}" name="①" dataDxfId="245" totalsRowDxfId="244"/>
    <tableColumn id="8" xr3:uid="{00000000-0010-0000-0200-000008000000}" name="②" dataDxfId="243" totalsRowDxfId="242"/>
    <tableColumn id="9" xr3:uid="{00000000-0010-0000-0200-000009000000}" name="③" dataDxfId="241" totalsRowDxfId="240"/>
    <tableColumn id="10" xr3:uid="{00000000-0010-0000-0200-00000A000000}" name="④" dataDxfId="239" totalsRowDxfId="238"/>
    <tableColumn id="11" xr3:uid="{00000000-0010-0000-0200-00000B000000}" name="⑤" dataDxfId="237" totalsRowDxfId="236"/>
  </tableColumns>
  <tableStyleInfo name="TableStyleMedium7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3000000}" name="テーブル11120" displayName="テーブル11120" ref="A4:K7" totalsRowCount="1" headerRowDxfId="235" dataDxfId="234" totalsRowDxfId="232" tableBorderDxfId="233">
  <tableColumns count="11">
    <tableColumn id="1" xr3:uid="{00000000-0010-0000-0300-000001000000}" name="№" dataDxfId="231" totalsRowDxfId="230"/>
    <tableColumn id="2" xr3:uid="{00000000-0010-0000-0300-000002000000}" name="エリア名" dataDxfId="229" totalsRowDxfId="228"/>
    <tableColumn id="3" xr3:uid="{00000000-0010-0000-0300-000003000000}" name="総世帯数" totalsRowFunction="sum" dataDxfId="227" totalsRowDxfId="226" dataCellStyle="桁区切り"/>
    <tableColumn id="4" xr3:uid="{00000000-0010-0000-0300-000004000000}" name="戸建て" totalsRowFunction="sum" dataDxfId="225" totalsRowDxfId="224" dataCellStyle="桁区切り"/>
    <tableColumn id="5" xr3:uid="{00000000-0010-0000-0300-000005000000}" name="集合住宅" totalsRowFunction="sum" dataDxfId="223" totalsRowDxfId="222" dataCellStyle="桁区切り"/>
    <tableColumn id="6" xr3:uid="{00000000-0010-0000-0300-000006000000}" name="他枚数" dataDxfId="221" totalsRowDxfId="220"/>
    <tableColumn id="11" xr3:uid="{00000000-0010-0000-0300-00000B000000}" name="①" dataDxfId="219" totalsRowDxfId="218"/>
    <tableColumn id="7" xr3:uid="{00000000-0010-0000-0300-000007000000}" name="②" dataDxfId="217" totalsRowDxfId="216"/>
    <tableColumn id="8" xr3:uid="{00000000-0010-0000-0300-000008000000}" name="③" dataDxfId="215" totalsRowDxfId="214"/>
    <tableColumn id="9" xr3:uid="{00000000-0010-0000-0300-000009000000}" name="④" dataDxfId="213" totalsRowDxfId="212"/>
    <tableColumn id="10" xr3:uid="{00000000-0010-0000-0300-00000A000000}" name="⑤" dataDxfId="211" totalsRowDxfId="210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4000000}" name="テーブル31221" displayName="テーブル31221" ref="M4:W9" totalsRowCount="1" headerRowDxfId="209" dataDxfId="207" totalsRowDxfId="205" headerRowBorderDxfId="208" tableBorderDxfId="206">
  <tableColumns count="11">
    <tableColumn id="1" xr3:uid="{00000000-0010-0000-0400-000001000000}" name="№" dataDxfId="204" totalsRowDxfId="203"/>
    <tableColumn id="2" xr3:uid="{00000000-0010-0000-0400-000002000000}" name="エリア名" dataDxfId="202" totalsRowDxfId="201"/>
    <tableColumn id="3" xr3:uid="{00000000-0010-0000-0400-000003000000}" name="総世帯数" totalsRowFunction="sum" dataDxfId="200" totalsRowDxfId="199" dataCellStyle="桁区切り"/>
    <tableColumn id="4" xr3:uid="{00000000-0010-0000-0400-000004000000}" name="戸建て" totalsRowFunction="sum" dataDxfId="198" totalsRowDxfId="197" dataCellStyle="桁区切り"/>
    <tableColumn id="5" xr3:uid="{00000000-0010-0000-0400-000005000000}" name="集合住宅" totalsRowFunction="sum" dataDxfId="196" totalsRowDxfId="195" dataCellStyle="桁区切り"/>
    <tableColumn id="6" xr3:uid="{00000000-0010-0000-0400-000006000000}" name="他枚数" dataDxfId="194" totalsRowDxfId="193"/>
    <tableColumn id="11" xr3:uid="{00000000-0010-0000-0400-00000B000000}" name="①" dataDxfId="192" totalsRowDxfId="191"/>
    <tableColumn id="7" xr3:uid="{00000000-0010-0000-0400-000007000000}" name="②" dataDxfId="190" totalsRowDxfId="189"/>
    <tableColumn id="8" xr3:uid="{00000000-0010-0000-0400-000008000000}" name="③" dataDxfId="188" totalsRowDxfId="187"/>
    <tableColumn id="9" xr3:uid="{00000000-0010-0000-0400-000009000000}" name="④" dataDxfId="186" totalsRowDxfId="185"/>
    <tableColumn id="10" xr3:uid="{00000000-0010-0000-0400-00000A000000}" name="⑤" dataDxfId="184" totalsRowDxfId="18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5000000}" name="テーブル41322" displayName="テーブル41322" ref="A12:K19" totalsRowCount="1" headerRowDxfId="182" headerRowBorderDxfId="181" tableBorderDxfId="180" totalsRowBorderDxfId="179">
  <tableColumns count="11">
    <tableColumn id="1" xr3:uid="{00000000-0010-0000-0500-000001000000}" name="№" dataDxfId="178" totalsRowDxfId="177"/>
    <tableColumn id="2" xr3:uid="{00000000-0010-0000-0500-000002000000}" name="エリア名" dataDxfId="176" totalsRowDxfId="175"/>
    <tableColumn id="3" xr3:uid="{00000000-0010-0000-0500-000003000000}" name="総世帯数" totalsRowFunction="sum" dataDxfId="174" totalsRowDxfId="173" dataCellStyle="桁区切り"/>
    <tableColumn id="4" xr3:uid="{00000000-0010-0000-0500-000004000000}" name="戸建て" totalsRowFunction="sum" dataDxfId="172" totalsRowDxfId="171" dataCellStyle="桁区切り"/>
    <tableColumn id="5" xr3:uid="{00000000-0010-0000-0500-000005000000}" name="集合住宅" totalsRowFunction="sum" dataDxfId="170" totalsRowDxfId="169" dataCellStyle="桁区切り"/>
    <tableColumn id="6" xr3:uid="{00000000-0010-0000-0500-000006000000}" name="他枚数" dataDxfId="168" totalsRowDxfId="167"/>
    <tableColumn id="11" xr3:uid="{00000000-0010-0000-0500-00000B000000}" name="①" dataDxfId="166" totalsRowDxfId="165"/>
    <tableColumn id="7" xr3:uid="{00000000-0010-0000-0500-000007000000}" name="②" dataDxfId="164" totalsRowDxfId="163"/>
    <tableColumn id="8" xr3:uid="{00000000-0010-0000-0500-000008000000}" name="③" dataDxfId="162" totalsRowDxfId="161"/>
    <tableColumn id="9" xr3:uid="{00000000-0010-0000-0500-000009000000}" name="④" dataDxfId="160" totalsRowDxfId="159"/>
    <tableColumn id="10" xr3:uid="{00000000-0010-0000-0500-00000A000000}" name="⑤" dataDxfId="158" totalsRowDxfId="157"/>
  </tableColumns>
  <tableStyleInfo name="TableStyleMedium7 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テーブル1517" displayName="テーブル1517" ref="A4:K19" totalsRowCount="1" headerRowDxfId="393" dataDxfId="392" totalsRowDxfId="390" tableBorderDxfId="391">
  <tableColumns count="11">
    <tableColumn id="1" xr3:uid="{00000000-0010-0000-0600-000001000000}" name="№" dataDxfId="389" totalsRowDxfId="388"/>
    <tableColumn id="2" xr3:uid="{00000000-0010-0000-0600-000002000000}" name="エリア名" dataDxfId="387" totalsRowDxfId="386"/>
    <tableColumn id="3" xr3:uid="{00000000-0010-0000-0600-000003000000}" name="総世帯数" totalsRowFunction="sum" dataDxfId="385" totalsRowDxfId="384" dataCellStyle="桁区切り"/>
    <tableColumn id="4" xr3:uid="{00000000-0010-0000-0600-000004000000}" name="戸建て" totalsRowFunction="sum" dataDxfId="383" totalsRowDxfId="382" dataCellStyle="桁区切り"/>
    <tableColumn id="5" xr3:uid="{00000000-0010-0000-0600-000005000000}" name="集合住宅" totalsRowFunction="sum" dataDxfId="381" totalsRowDxfId="380" dataCellStyle="桁区切り"/>
    <tableColumn id="6" xr3:uid="{00000000-0010-0000-0600-000006000000}" name="他枚数" dataDxfId="379" totalsRowDxfId="378"/>
    <tableColumn id="7" xr3:uid="{00000000-0010-0000-0600-000007000000}" name="①" dataDxfId="377" totalsRowDxfId="376"/>
    <tableColumn id="8" xr3:uid="{00000000-0010-0000-0600-000008000000}" name="②" dataDxfId="375" totalsRowDxfId="374"/>
    <tableColumn id="9" xr3:uid="{00000000-0010-0000-0600-000009000000}" name="③" dataDxfId="373" totalsRowDxfId="372"/>
    <tableColumn id="10" xr3:uid="{00000000-0010-0000-0600-00000A000000}" name="④" dataDxfId="371" totalsRowDxfId="370"/>
    <tableColumn id="11" xr3:uid="{00000000-0010-0000-0600-00000B000000}" name="⑤" dataDxfId="369" totalsRowDxfId="368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7000000}" name="テーブル3618" displayName="テーブル3618" ref="M4:W39" totalsRowCount="1" headerRowDxfId="367" dataDxfId="365" totalsRowDxfId="363" headerRowBorderDxfId="366" tableBorderDxfId="364">
  <tableColumns count="11">
    <tableColumn id="1" xr3:uid="{00000000-0010-0000-0700-000001000000}" name="№" dataDxfId="362" totalsRowDxfId="361"/>
    <tableColumn id="2" xr3:uid="{00000000-0010-0000-0700-000002000000}" name="エリア名" dataDxfId="360" totalsRowDxfId="359"/>
    <tableColumn id="3" xr3:uid="{00000000-0010-0000-0700-000003000000}" name="総世帯数" totalsRowFunction="sum" dataDxfId="358" totalsRowDxfId="357" dataCellStyle="桁区切り"/>
    <tableColumn id="4" xr3:uid="{00000000-0010-0000-0700-000004000000}" name="戸建て" totalsRowFunction="sum" dataDxfId="356" totalsRowDxfId="355" dataCellStyle="桁区切り"/>
    <tableColumn id="5" xr3:uid="{00000000-0010-0000-0700-000005000000}" name="集合住宅" totalsRowFunction="sum" dataDxfId="354" totalsRowDxfId="353" dataCellStyle="桁区切り"/>
    <tableColumn id="6" xr3:uid="{00000000-0010-0000-0700-000006000000}" name="他枚数" dataDxfId="352" totalsRowDxfId="351"/>
    <tableColumn id="7" xr3:uid="{00000000-0010-0000-0700-000007000000}" name="①" dataDxfId="350" totalsRowDxfId="349"/>
    <tableColumn id="8" xr3:uid="{00000000-0010-0000-0700-000008000000}" name="②" dataDxfId="348" totalsRowDxfId="347"/>
    <tableColumn id="9" xr3:uid="{00000000-0010-0000-0700-000009000000}" name="③" dataDxfId="346" totalsRowDxfId="345"/>
    <tableColumn id="10" xr3:uid="{00000000-0010-0000-0700-00000A000000}" name="④" dataDxfId="344" totalsRowDxfId="343"/>
    <tableColumn id="11" xr3:uid="{00000000-0010-0000-0700-00000B000000}" name="⑤" dataDxfId="342" totalsRowDxfId="34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8000000}" name="テーブル4719" displayName="テーブル4719" ref="A23:K40" totalsRowCount="1" headerRowDxfId="340" headerRowBorderDxfId="339" tableBorderDxfId="338" totalsRowBorderDxfId="337">
  <tableColumns count="11">
    <tableColumn id="1" xr3:uid="{00000000-0010-0000-0800-000001000000}" name="№" dataDxfId="336" totalsRowDxfId="335"/>
    <tableColumn id="2" xr3:uid="{00000000-0010-0000-0800-000002000000}" name="エリア名" dataDxfId="334" totalsRowDxfId="333"/>
    <tableColumn id="3" xr3:uid="{00000000-0010-0000-0800-000003000000}" name="総世帯数" totalsRowFunction="sum" dataDxfId="332" totalsRowDxfId="331" dataCellStyle="桁区切り"/>
    <tableColumn id="4" xr3:uid="{00000000-0010-0000-0800-000004000000}" name="戸建て" totalsRowFunction="sum" dataDxfId="330" totalsRowDxfId="329" dataCellStyle="桁区切り"/>
    <tableColumn id="5" xr3:uid="{00000000-0010-0000-0800-000005000000}" name="集合住宅" totalsRowFunction="sum" dataDxfId="328" totalsRowDxfId="327" dataCellStyle="桁区切り"/>
    <tableColumn id="6" xr3:uid="{00000000-0010-0000-0800-000006000000}" name="他枚数" dataDxfId="326" totalsRowDxfId="325"/>
    <tableColumn id="7" xr3:uid="{00000000-0010-0000-0800-000007000000}" name="①" dataDxfId="324" totalsRowDxfId="323"/>
    <tableColumn id="8" xr3:uid="{00000000-0010-0000-0800-000008000000}" name="②" dataDxfId="322" totalsRowDxfId="321"/>
    <tableColumn id="9" xr3:uid="{00000000-0010-0000-0800-000009000000}" name="③" dataDxfId="320" totalsRowDxfId="319"/>
    <tableColumn id="10" xr3:uid="{00000000-0010-0000-0800-00000A000000}" name="④" dataDxfId="318" totalsRowDxfId="317"/>
    <tableColumn id="11" xr3:uid="{00000000-0010-0000-0800-00000B000000}" name="⑤" dataDxfId="316" totalsRowDxfId="315"/>
  </tableColumns>
  <tableStyleInfo name="TableStyleMedium7 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3"/>
  <sheetViews>
    <sheetView tabSelected="1" zoomScale="85" zoomScaleNormal="85" workbookViewId="0">
      <selection activeCell="D10" sqref="D10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5" customHeight="1" x14ac:dyDescent="0.95">
      <c r="A1" s="50"/>
      <c r="B1" s="50" t="s">
        <v>210</v>
      </c>
      <c r="C1" s="50"/>
      <c r="D1" s="89">
        <v>5</v>
      </c>
      <c r="E1" s="51" t="s">
        <v>77</v>
      </c>
      <c r="F1" s="156" t="s">
        <v>199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65"/>
      <c r="U1" s="188"/>
      <c r="V1" s="187" t="s">
        <v>78</v>
      </c>
    </row>
    <row r="2" spans="1:25" ht="18" customHeight="1" x14ac:dyDescent="0.55000000000000004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M2" s="96"/>
      <c r="N2" s="97"/>
      <c r="O2" s="97"/>
      <c r="P2" s="97"/>
      <c r="Q2" s="97"/>
      <c r="R2" s="97"/>
      <c r="S2" s="97"/>
      <c r="T2" s="97"/>
      <c r="U2" s="97"/>
      <c r="V2" s="97"/>
      <c r="W2" s="98"/>
    </row>
    <row r="3" spans="1:25" ht="18" customHeight="1" x14ac:dyDescent="0.55000000000000004">
      <c r="A3" s="93"/>
      <c r="B3" s="94"/>
      <c r="C3" s="94"/>
      <c r="D3" s="94"/>
      <c r="E3" s="94"/>
      <c r="F3" s="94"/>
      <c r="G3" s="94"/>
      <c r="H3" s="94"/>
      <c r="I3" s="94"/>
      <c r="J3" s="94"/>
      <c r="K3" s="95"/>
      <c r="M3" s="99"/>
      <c r="N3" s="100"/>
      <c r="O3" s="100"/>
      <c r="P3" s="100"/>
      <c r="Q3" s="100"/>
      <c r="R3" s="100"/>
      <c r="S3" s="100"/>
      <c r="T3" s="100"/>
      <c r="U3" s="100"/>
      <c r="V3" s="100"/>
      <c r="W3" s="101"/>
    </row>
    <row r="4" spans="1:25" ht="20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61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9" t="s">
        <v>73</v>
      </c>
      <c r="U4" s="159" t="s">
        <v>74</v>
      </c>
      <c r="V4" s="159" t="s">
        <v>75</v>
      </c>
      <c r="W4" s="162" t="s">
        <v>84</v>
      </c>
    </row>
    <row r="5" spans="1:25" x14ac:dyDescent="0.55000000000000004">
      <c r="A5" s="12">
        <v>1</v>
      </c>
      <c r="B5" s="13" t="s">
        <v>6</v>
      </c>
      <c r="C5" s="14">
        <v>800</v>
      </c>
      <c r="D5" s="15">
        <v>350</v>
      </c>
      <c r="E5" s="16">
        <v>450</v>
      </c>
      <c r="F5" s="15"/>
      <c r="G5" s="15"/>
      <c r="H5" s="15"/>
      <c r="I5" s="15"/>
      <c r="J5" s="15"/>
      <c r="K5" s="67"/>
      <c r="M5" s="17">
        <v>15</v>
      </c>
      <c r="N5" s="13" t="s">
        <v>112</v>
      </c>
      <c r="O5" s="14">
        <v>900</v>
      </c>
      <c r="P5" s="15">
        <v>500</v>
      </c>
      <c r="Q5" s="16">
        <v>400</v>
      </c>
      <c r="R5" s="16"/>
      <c r="S5" s="15"/>
      <c r="T5" s="16"/>
      <c r="U5" s="15"/>
      <c r="V5" s="16"/>
      <c r="W5" s="71"/>
    </row>
    <row r="6" spans="1:25" x14ac:dyDescent="0.55000000000000004">
      <c r="A6" s="12">
        <v>2</v>
      </c>
      <c r="B6" s="13" t="s">
        <v>8</v>
      </c>
      <c r="C6" s="14">
        <v>700</v>
      </c>
      <c r="D6" s="15">
        <v>400</v>
      </c>
      <c r="E6" s="16">
        <v>300</v>
      </c>
      <c r="F6" s="15"/>
      <c r="G6" s="15"/>
      <c r="H6" s="15"/>
      <c r="I6" s="15"/>
      <c r="J6" s="15"/>
      <c r="K6" s="66"/>
      <c r="M6" s="18">
        <v>16</v>
      </c>
      <c r="N6" s="13" t="s">
        <v>113</v>
      </c>
      <c r="O6" s="14">
        <v>450</v>
      </c>
      <c r="P6" s="15">
        <v>150</v>
      </c>
      <c r="Q6" s="16">
        <v>300</v>
      </c>
      <c r="R6" s="16"/>
      <c r="S6" s="15"/>
      <c r="T6" s="16"/>
      <c r="U6" s="15"/>
      <c r="V6" s="16"/>
      <c r="W6" s="70"/>
    </row>
    <row r="7" spans="1:25" x14ac:dyDescent="0.55000000000000004">
      <c r="A7" s="12">
        <v>3</v>
      </c>
      <c r="B7" s="13" t="s">
        <v>10</v>
      </c>
      <c r="C7" s="14">
        <v>800</v>
      </c>
      <c r="D7" s="15">
        <v>200</v>
      </c>
      <c r="E7" s="16">
        <v>600</v>
      </c>
      <c r="F7" s="15"/>
      <c r="G7" s="15"/>
      <c r="H7" s="15"/>
      <c r="I7" s="15"/>
      <c r="J7" s="15"/>
      <c r="K7" s="66"/>
      <c r="M7" s="18">
        <v>17</v>
      </c>
      <c r="N7" s="13" t="s">
        <v>11</v>
      </c>
      <c r="O7" s="14">
        <v>500</v>
      </c>
      <c r="P7" s="15">
        <v>300</v>
      </c>
      <c r="Q7" s="16">
        <v>200</v>
      </c>
      <c r="R7" s="16"/>
      <c r="S7" s="15"/>
      <c r="T7" s="16"/>
      <c r="U7" s="15"/>
      <c r="V7" s="16"/>
      <c r="W7" s="70"/>
      <c r="Y7" s="108"/>
    </row>
    <row r="8" spans="1:25" x14ac:dyDescent="0.55000000000000004">
      <c r="A8" s="12">
        <v>4</v>
      </c>
      <c r="B8" s="13" t="s">
        <v>12</v>
      </c>
      <c r="C8" s="14">
        <v>600</v>
      </c>
      <c r="D8" s="15">
        <v>300</v>
      </c>
      <c r="E8" s="16">
        <v>300</v>
      </c>
      <c r="F8" s="15"/>
      <c r="G8" s="15"/>
      <c r="H8" s="15"/>
      <c r="I8" s="15"/>
      <c r="J8" s="15"/>
      <c r="K8" s="66"/>
      <c r="M8" s="18">
        <v>18</v>
      </c>
      <c r="N8" s="13" t="s">
        <v>13</v>
      </c>
      <c r="O8" s="14">
        <v>450</v>
      </c>
      <c r="P8" s="15">
        <v>250</v>
      </c>
      <c r="Q8" s="16">
        <v>200</v>
      </c>
      <c r="R8" s="16"/>
      <c r="S8" s="15"/>
      <c r="T8" s="16"/>
      <c r="U8" s="15"/>
      <c r="V8" s="16"/>
      <c r="W8" s="70"/>
    </row>
    <row r="9" spans="1:25" x14ac:dyDescent="0.55000000000000004">
      <c r="A9" s="12">
        <v>5</v>
      </c>
      <c r="B9" s="13" t="s">
        <v>14</v>
      </c>
      <c r="C9" s="14">
        <v>950</v>
      </c>
      <c r="D9" s="15">
        <v>500</v>
      </c>
      <c r="E9" s="16">
        <v>450</v>
      </c>
      <c r="F9" s="15"/>
      <c r="G9" s="15"/>
      <c r="H9" s="15"/>
      <c r="I9" s="15"/>
      <c r="J9" s="15"/>
      <c r="K9" s="66"/>
      <c r="M9" s="18">
        <v>19</v>
      </c>
      <c r="N9" s="13" t="s">
        <v>15</v>
      </c>
      <c r="O9" s="14">
        <v>900</v>
      </c>
      <c r="P9" s="15">
        <v>500</v>
      </c>
      <c r="Q9" s="16">
        <v>400</v>
      </c>
      <c r="R9" s="16"/>
      <c r="S9" s="15"/>
      <c r="T9" s="16"/>
      <c r="U9" s="15"/>
      <c r="V9" s="16"/>
      <c r="W9" s="70"/>
    </row>
    <row r="10" spans="1:25" x14ac:dyDescent="0.55000000000000004">
      <c r="A10" s="12">
        <v>6</v>
      </c>
      <c r="B10" s="13" t="s">
        <v>16</v>
      </c>
      <c r="C10" s="14">
        <v>650</v>
      </c>
      <c r="D10" s="15">
        <v>450</v>
      </c>
      <c r="E10" s="16">
        <v>200</v>
      </c>
      <c r="F10" s="15"/>
      <c r="G10" s="15"/>
      <c r="H10" s="15"/>
      <c r="I10" s="15"/>
      <c r="J10" s="15"/>
      <c r="K10" s="66"/>
      <c r="M10" s="18">
        <v>20</v>
      </c>
      <c r="N10" s="13" t="s">
        <v>17</v>
      </c>
      <c r="O10" s="14">
        <v>1100</v>
      </c>
      <c r="P10" s="15">
        <v>400</v>
      </c>
      <c r="Q10" s="16">
        <v>700</v>
      </c>
      <c r="R10" s="16"/>
      <c r="S10" s="15"/>
      <c r="T10" s="16"/>
      <c r="U10" s="15"/>
      <c r="V10" s="16"/>
      <c r="W10" s="70"/>
    </row>
    <row r="11" spans="1:25" x14ac:dyDescent="0.55000000000000004">
      <c r="A11" s="12">
        <v>7</v>
      </c>
      <c r="B11" s="13" t="s">
        <v>18</v>
      </c>
      <c r="C11" s="14">
        <v>750</v>
      </c>
      <c r="D11" s="15">
        <v>600</v>
      </c>
      <c r="E11" s="16">
        <v>150</v>
      </c>
      <c r="F11" s="15"/>
      <c r="G11" s="15"/>
      <c r="H11" s="15"/>
      <c r="I11" s="15"/>
      <c r="J11" s="15"/>
      <c r="K11" s="66"/>
      <c r="M11" s="18">
        <v>21</v>
      </c>
      <c r="N11" s="13" t="s">
        <v>19</v>
      </c>
      <c r="O11" s="14">
        <v>650</v>
      </c>
      <c r="P11" s="15">
        <v>350</v>
      </c>
      <c r="Q11" s="16">
        <v>300</v>
      </c>
      <c r="R11" s="16"/>
      <c r="S11" s="15"/>
      <c r="T11" s="16"/>
      <c r="U11" s="16"/>
      <c r="V11" s="16"/>
      <c r="W11" s="70"/>
    </row>
    <row r="12" spans="1:25" x14ac:dyDescent="0.55000000000000004">
      <c r="A12" s="12">
        <v>8</v>
      </c>
      <c r="B12" s="13" t="s">
        <v>20</v>
      </c>
      <c r="C12" s="14">
        <v>350</v>
      </c>
      <c r="D12" s="15">
        <v>300</v>
      </c>
      <c r="E12" s="16">
        <v>50</v>
      </c>
      <c r="F12" s="15"/>
      <c r="G12" s="15"/>
      <c r="H12" s="15"/>
      <c r="I12" s="15"/>
      <c r="J12" s="15"/>
      <c r="K12" s="66"/>
      <c r="M12" s="18">
        <v>22</v>
      </c>
      <c r="N12" s="13" t="s">
        <v>21</v>
      </c>
      <c r="O12" s="14">
        <v>750</v>
      </c>
      <c r="P12" s="15">
        <v>350</v>
      </c>
      <c r="Q12" s="16">
        <v>400</v>
      </c>
      <c r="R12" s="16"/>
      <c r="S12" s="15"/>
      <c r="T12" s="16"/>
      <c r="U12" s="16"/>
      <c r="V12" s="16"/>
      <c r="W12" s="70"/>
    </row>
    <row r="13" spans="1:25" x14ac:dyDescent="0.55000000000000004">
      <c r="A13" s="12">
        <v>9</v>
      </c>
      <c r="B13" s="13" t="s">
        <v>22</v>
      </c>
      <c r="C13" s="14">
        <v>850</v>
      </c>
      <c r="D13" s="15">
        <v>550</v>
      </c>
      <c r="E13" s="16">
        <v>300</v>
      </c>
      <c r="F13" s="15"/>
      <c r="G13" s="15"/>
      <c r="H13" s="15"/>
      <c r="I13" s="15"/>
      <c r="J13" s="15"/>
      <c r="K13" s="66"/>
      <c r="M13" s="18">
        <v>23</v>
      </c>
      <c r="N13" s="13" t="s">
        <v>23</v>
      </c>
      <c r="O13" s="14">
        <v>550</v>
      </c>
      <c r="P13" s="15">
        <v>300</v>
      </c>
      <c r="Q13" s="16">
        <v>250</v>
      </c>
      <c r="R13" s="16"/>
      <c r="S13" s="15"/>
      <c r="T13" s="16"/>
      <c r="U13" s="16"/>
      <c r="V13" s="16"/>
      <c r="W13" s="70"/>
    </row>
    <row r="14" spans="1:25" x14ac:dyDescent="0.55000000000000004">
      <c r="A14" s="12">
        <v>10</v>
      </c>
      <c r="B14" s="13" t="s">
        <v>24</v>
      </c>
      <c r="C14" s="14">
        <v>650</v>
      </c>
      <c r="D14" s="15">
        <v>400</v>
      </c>
      <c r="E14" s="16">
        <v>250</v>
      </c>
      <c r="F14" s="15"/>
      <c r="G14" s="15"/>
      <c r="H14" s="15"/>
      <c r="I14" s="15"/>
      <c r="J14" s="15"/>
      <c r="K14" s="66"/>
      <c r="M14" s="18">
        <v>24</v>
      </c>
      <c r="N14" s="13" t="s">
        <v>25</v>
      </c>
      <c r="O14" s="14">
        <v>700</v>
      </c>
      <c r="P14" s="15">
        <v>450</v>
      </c>
      <c r="Q14" s="16">
        <v>250</v>
      </c>
      <c r="R14" s="16"/>
      <c r="S14" s="15"/>
      <c r="T14" s="16"/>
      <c r="U14" s="16"/>
      <c r="V14" s="16"/>
      <c r="W14" s="70"/>
    </row>
    <row r="15" spans="1:25" x14ac:dyDescent="0.55000000000000004">
      <c r="A15" s="12">
        <v>11</v>
      </c>
      <c r="B15" s="13" t="s">
        <v>26</v>
      </c>
      <c r="C15" s="14">
        <v>350</v>
      </c>
      <c r="D15" s="15">
        <v>300</v>
      </c>
      <c r="E15" s="16">
        <v>50</v>
      </c>
      <c r="F15" s="15"/>
      <c r="G15" s="15"/>
      <c r="H15" s="15"/>
      <c r="I15" s="15"/>
      <c r="J15" s="15"/>
      <c r="K15" s="66"/>
      <c r="M15" s="18">
        <v>25</v>
      </c>
      <c r="N15" s="13" t="s">
        <v>27</v>
      </c>
      <c r="O15" s="14">
        <v>450</v>
      </c>
      <c r="P15" s="15">
        <v>250</v>
      </c>
      <c r="Q15" s="16">
        <v>200</v>
      </c>
      <c r="R15" s="16"/>
      <c r="S15" s="15"/>
      <c r="T15" s="16"/>
      <c r="U15" s="15"/>
      <c r="V15" s="16"/>
      <c r="W15" s="70"/>
    </row>
    <row r="16" spans="1:25" x14ac:dyDescent="0.55000000000000004">
      <c r="A16" s="12">
        <v>12</v>
      </c>
      <c r="B16" s="13" t="s">
        <v>28</v>
      </c>
      <c r="C16" s="14">
        <v>500</v>
      </c>
      <c r="D16" s="15">
        <v>300</v>
      </c>
      <c r="E16" s="16">
        <v>200</v>
      </c>
      <c r="F16" s="15"/>
      <c r="G16" s="15"/>
      <c r="H16" s="15"/>
      <c r="I16" s="15"/>
      <c r="J16" s="15"/>
      <c r="K16" s="66"/>
      <c r="M16" s="18">
        <v>26</v>
      </c>
      <c r="N16" s="13" t="s">
        <v>29</v>
      </c>
      <c r="O16" s="14">
        <v>450</v>
      </c>
      <c r="P16" s="15">
        <v>250</v>
      </c>
      <c r="Q16" s="16">
        <v>200</v>
      </c>
      <c r="R16" s="16"/>
      <c r="S16" s="15"/>
      <c r="T16" s="16"/>
      <c r="U16" s="15"/>
      <c r="V16" s="16"/>
      <c r="W16" s="70"/>
    </row>
    <row r="17" spans="1:23" x14ac:dyDescent="0.55000000000000004">
      <c r="A17" s="12">
        <v>13</v>
      </c>
      <c r="B17" s="13" t="s">
        <v>30</v>
      </c>
      <c r="C17" s="14">
        <v>450</v>
      </c>
      <c r="D17" s="15">
        <v>350</v>
      </c>
      <c r="E17" s="16">
        <v>100</v>
      </c>
      <c r="F17" s="15"/>
      <c r="G17" s="15"/>
      <c r="H17" s="15"/>
      <c r="I17" s="15"/>
      <c r="J17" s="15"/>
      <c r="K17" s="66"/>
      <c r="M17" s="18">
        <v>27</v>
      </c>
      <c r="N17" s="13" t="s">
        <v>31</v>
      </c>
      <c r="O17" s="14">
        <v>450</v>
      </c>
      <c r="P17" s="15">
        <v>300</v>
      </c>
      <c r="Q17" s="16">
        <v>150</v>
      </c>
      <c r="R17" s="16"/>
      <c r="S17" s="15"/>
      <c r="T17" s="16"/>
      <c r="U17" s="15"/>
      <c r="V17" s="16"/>
      <c r="W17" s="70"/>
    </row>
    <row r="18" spans="1:23" ht="18.5" thickBot="1" x14ac:dyDescent="0.6">
      <c r="A18" s="12">
        <v>14</v>
      </c>
      <c r="B18" s="19" t="s">
        <v>32</v>
      </c>
      <c r="C18" s="20">
        <v>500</v>
      </c>
      <c r="D18" s="21">
        <v>350</v>
      </c>
      <c r="E18" s="22">
        <v>150</v>
      </c>
      <c r="F18" s="21"/>
      <c r="G18" s="15"/>
      <c r="H18" s="21"/>
      <c r="I18" s="15"/>
      <c r="J18" s="21"/>
      <c r="K18" s="68"/>
      <c r="M18" s="18">
        <v>28</v>
      </c>
      <c r="N18" s="13" t="s">
        <v>33</v>
      </c>
      <c r="O18" s="14">
        <v>1200</v>
      </c>
      <c r="P18" s="15">
        <v>600</v>
      </c>
      <c r="Q18" s="16">
        <v>600</v>
      </c>
      <c r="R18" s="16"/>
      <c r="S18" s="15"/>
      <c r="T18" s="16"/>
      <c r="U18" s="16"/>
      <c r="V18" s="16"/>
      <c r="W18" s="70"/>
    </row>
    <row r="19" spans="1:23" ht="18.5" thickTop="1" x14ac:dyDescent="0.55000000000000004">
      <c r="A19" s="23"/>
      <c r="B19" s="24"/>
      <c r="C19" s="173">
        <f>SUBTOTAL(109,テーブル1523[総世帯数])</f>
        <v>8900</v>
      </c>
      <c r="D19" s="73">
        <f>SUBTOTAL(109,テーブル1523[戸建て])</f>
        <v>5350</v>
      </c>
      <c r="E19" s="73">
        <f>SUBTOTAL(109,テーブル1523[集合住宅])</f>
        <v>3550</v>
      </c>
      <c r="F19" s="73"/>
      <c r="G19" s="73"/>
      <c r="H19" s="73"/>
      <c r="I19" s="73"/>
      <c r="J19" s="73"/>
      <c r="K19" s="170"/>
      <c r="M19" s="18">
        <v>29</v>
      </c>
      <c r="N19" s="13" t="s">
        <v>34</v>
      </c>
      <c r="O19" s="14">
        <v>700</v>
      </c>
      <c r="P19" s="15">
        <v>600</v>
      </c>
      <c r="Q19" s="16">
        <v>100</v>
      </c>
      <c r="R19" s="16"/>
      <c r="S19" s="15"/>
      <c r="T19" s="16"/>
      <c r="U19" s="16"/>
      <c r="V19" s="16"/>
      <c r="W19" s="70"/>
    </row>
    <row r="20" spans="1:23" x14ac:dyDescent="0.55000000000000004">
      <c r="M20" s="18">
        <v>30</v>
      </c>
      <c r="N20" s="13" t="s">
        <v>35</v>
      </c>
      <c r="O20" s="14">
        <v>600</v>
      </c>
      <c r="P20" s="15">
        <v>300</v>
      </c>
      <c r="Q20" s="16">
        <v>300</v>
      </c>
      <c r="R20" s="16"/>
      <c r="S20" s="15"/>
      <c r="T20" s="16"/>
      <c r="U20" s="16"/>
      <c r="V20" s="16"/>
      <c r="W20" s="70"/>
    </row>
    <row r="21" spans="1:23" ht="18" customHeight="1" x14ac:dyDescent="0.5500000000000000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4"/>
      <c r="M21" s="18">
        <v>31</v>
      </c>
      <c r="N21" s="13" t="s">
        <v>36</v>
      </c>
      <c r="O21" s="14">
        <v>450</v>
      </c>
      <c r="P21" s="15">
        <v>250</v>
      </c>
      <c r="Q21" s="16">
        <v>200</v>
      </c>
      <c r="R21" s="16"/>
      <c r="S21" s="15"/>
      <c r="T21" s="16"/>
      <c r="U21" s="16"/>
      <c r="V21" s="16"/>
      <c r="W21" s="70"/>
    </row>
    <row r="22" spans="1:23" ht="18" customHeight="1" x14ac:dyDescent="0.5500000000000000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  <c r="M22" s="18">
        <v>32</v>
      </c>
      <c r="N22" s="13" t="s">
        <v>37</v>
      </c>
      <c r="O22" s="14">
        <v>500</v>
      </c>
      <c r="P22" s="15">
        <v>300</v>
      </c>
      <c r="Q22" s="16">
        <v>200</v>
      </c>
      <c r="R22" s="16"/>
      <c r="S22" s="15"/>
      <c r="T22" s="16"/>
      <c r="U22" s="16"/>
      <c r="V22" s="16"/>
      <c r="W22" s="70"/>
    </row>
    <row r="23" spans="1:23" ht="20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0" t="s">
        <v>72</v>
      </c>
      <c r="H23" s="160" t="s">
        <v>73</v>
      </c>
      <c r="I23" s="160" t="s">
        <v>74</v>
      </c>
      <c r="J23" s="160" t="s">
        <v>75</v>
      </c>
      <c r="K23" s="163" t="s">
        <v>84</v>
      </c>
      <c r="M23" s="18">
        <v>33</v>
      </c>
      <c r="N23" s="13" t="s">
        <v>42</v>
      </c>
      <c r="O23" s="14">
        <v>750</v>
      </c>
      <c r="P23" s="15">
        <v>450</v>
      </c>
      <c r="Q23" s="16">
        <v>300</v>
      </c>
      <c r="R23" s="16"/>
      <c r="S23" s="15"/>
      <c r="T23" s="16"/>
      <c r="U23" s="16"/>
      <c r="V23" s="16"/>
      <c r="W23" s="70"/>
    </row>
    <row r="24" spans="1:23" x14ac:dyDescent="0.55000000000000004">
      <c r="A24" s="32">
        <v>47</v>
      </c>
      <c r="B24" s="13" t="s">
        <v>43</v>
      </c>
      <c r="C24" s="14">
        <v>550</v>
      </c>
      <c r="D24" s="15">
        <v>250</v>
      </c>
      <c r="E24" s="16">
        <v>300</v>
      </c>
      <c r="F24" s="15"/>
      <c r="G24" s="15"/>
      <c r="H24" s="15"/>
      <c r="I24" s="15"/>
      <c r="J24" s="15"/>
      <c r="K24" s="69"/>
      <c r="M24" s="18">
        <v>34</v>
      </c>
      <c r="N24" s="13" t="s">
        <v>44</v>
      </c>
      <c r="O24" s="14">
        <v>300</v>
      </c>
      <c r="P24" s="15">
        <v>150</v>
      </c>
      <c r="Q24" s="16">
        <v>150</v>
      </c>
      <c r="R24" s="16"/>
      <c r="S24" s="15"/>
      <c r="T24" s="16"/>
      <c r="U24" s="16"/>
      <c r="V24" s="16"/>
      <c r="W24" s="70"/>
    </row>
    <row r="25" spans="1:23" x14ac:dyDescent="0.55000000000000004">
      <c r="A25" s="32">
        <v>48</v>
      </c>
      <c r="B25" s="13" t="s">
        <v>45</v>
      </c>
      <c r="C25" s="14">
        <v>450</v>
      </c>
      <c r="D25" s="15">
        <v>300</v>
      </c>
      <c r="E25" s="16">
        <v>150</v>
      </c>
      <c r="F25" s="15"/>
      <c r="G25" s="15"/>
      <c r="H25" s="15"/>
      <c r="I25" s="15"/>
      <c r="J25" s="15"/>
      <c r="K25" s="15"/>
      <c r="M25" s="18">
        <v>35</v>
      </c>
      <c r="N25" s="13" t="s">
        <v>46</v>
      </c>
      <c r="O25" s="14">
        <v>600</v>
      </c>
      <c r="P25" s="15">
        <v>300</v>
      </c>
      <c r="Q25" s="16">
        <v>300</v>
      </c>
      <c r="R25" s="16"/>
      <c r="S25" s="15"/>
      <c r="T25" s="16"/>
      <c r="U25" s="16"/>
      <c r="V25" s="16"/>
      <c r="W25" s="70"/>
    </row>
    <row r="26" spans="1:23" x14ac:dyDescent="0.55000000000000004">
      <c r="A26" s="32">
        <v>49</v>
      </c>
      <c r="B26" s="13" t="s">
        <v>47</v>
      </c>
      <c r="C26" s="14">
        <v>500</v>
      </c>
      <c r="D26" s="15">
        <v>400</v>
      </c>
      <c r="E26" s="16">
        <v>100</v>
      </c>
      <c r="F26" s="15"/>
      <c r="G26" s="15"/>
      <c r="H26" s="15"/>
      <c r="I26" s="15"/>
      <c r="J26" s="15"/>
      <c r="K26" s="15"/>
      <c r="M26" s="18">
        <v>36</v>
      </c>
      <c r="N26" s="13" t="s">
        <v>48</v>
      </c>
      <c r="O26" s="14">
        <v>850</v>
      </c>
      <c r="P26" s="15">
        <v>700</v>
      </c>
      <c r="Q26" s="16">
        <v>150</v>
      </c>
      <c r="R26" s="16"/>
      <c r="S26" s="16"/>
      <c r="T26" s="16"/>
      <c r="U26" s="16"/>
      <c r="V26" s="16"/>
      <c r="W26" s="70"/>
    </row>
    <row r="27" spans="1:23" x14ac:dyDescent="0.55000000000000004">
      <c r="A27" s="32">
        <v>50</v>
      </c>
      <c r="B27" s="13" t="s">
        <v>49</v>
      </c>
      <c r="C27" s="14">
        <v>300</v>
      </c>
      <c r="D27" s="15">
        <v>250</v>
      </c>
      <c r="E27" s="16">
        <v>50</v>
      </c>
      <c r="F27" s="15"/>
      <c r="G27" s="15"/>
      <c r="H27" s="15"/>
      <c r="I27" s="15"/>
      <c r="J27" s="15"/>
      <c r="K27" s="15"/>
      <c r="M27" s="18">
        <v>37</v>
      </c>
      <c r="N27" s="13" t="s">
        <v>50</v>
      </c>
      <c r="O27" s="14">
        <v>600</v>
      </c>
      <c r="P27" s="15">
        <v>400</v>
      </c>
      <c r="Q27" s="16">
        <v>200</v>
      </c>
      <c r="R27" s="16"/>
      <c r="S27" s="16"/>
      <c r="T27" s="16"/>
      <c r="U27" s="16"/>
      <c r="V27" s="16"/>
      <c r="W27" s="70"/>
    </row>
    <row r="28" spans="1:23" x14ac:dyDescent="0.55000000000000004">
      <c r="A28" s="32">
        <v>51</v>
      </c>
      <c r="B28" s="13" t="s">
        <v>51</v>
      </c>
      <c r="C28" s="14">
        <v>450</v>
      </c>
      <c r="D28" s="15">
        <v>300</v>
      </c>
      <c r="E28" s="16">
        <v>150</v>
      </c>
      <c r="F28" s="15"/>
      <c r="G28" s="15"/>
      <c r="H28" s="15"/>
      <c r="I28" s="15"/>
      <c r="J28" s="15"/>
      <c r="K28" s="15"/>
      <c r="M28" s="18">
        <v>38</v>
      </c>
      <c r="N28" s="13" t="s">
        <v>52</v>
      </c>
      <c r="O28" s="14">
        <v>500</v>
      </c>
      <c r="P28" s="15">
        <v>400</v>
      </c>
      <c r="Q28" s="16">
        <v>100</v>
      </c>
      <c r="R28" s="16"/>
      <c r="S28" s="16"/>
      <c r="T28" s="16"/>
      <c r="U28" s="16"/>
      <c r="V28" s="16"/>
      <c r="W28" s="70"/>
    </row>
    <row r="29" spans="1:23" x14ac:dyDescent="0.55000000000000004">
      <c r="A29" s="32">
        <v>52</v>
      </c>
      <c r="B29" s="13" t="s">
        <v>53</v>
      </c>
      <c r="C29" s="14">
        <v>300</v>
      </c>
      <c r="D29" s="15">
        <v>200</v>
      </c>
      <c r="E29" s="16">
        <v>100</v>
      </c>
      <c r="F29" s="15"/>
      <c r="G29" s="15"/>
      <c r="H29" s="15"/>
      <c r="I29" s="15"/>
      <c r="J29" s="15"/>
      <c r="K29" s="15"/>
      <c r="M29" s="18">
        <v>39</v>
      </c>
      <c r="N29" s="13" t="s">
        <v>54</v>
      </c>
      <c r="O29" s="14">
        <v>450</v>
      </c>
      <c r="P29" s="15">
        <v>400</v>
      </c>
      <c r="Q29" s="16">
        <v>50</v>
      </c>
      <c r="R29" s="16"/>
      <c r="S29" s="16"/>
      <c r="T29" s="16"/>
      <c r="U29" s="16"/>
      <c r="V29" s="16"/>
      <c r="W29" s="70"/>
    </row>
    <row r="30" spans="1:23" x14ac:dyDescent="0.55000000000000004">
      <c r="A30" s="32">
        <v>53</v>
      </c>
      <c r="B30" s="13" t="s">
        <v>55</v>
      </c>
      <c r="C30" s="14">
        <v>450</v>
      </c>
      <c r="D30" s="15">
        <v>350</v>
      </c>
      <c r="E30" s="16">
        <v>100</v>
      </c>
      <c r="F30" s="15"/>
      <c r="G30" s="15"/>
      <c r="H30" s="15"/>
      <c r="I30" s="15"/>
      <c r="J30" s="15"/>
      <c r="K30" s="15"/>
      <c r="M30" s="18">
        <v>40</v>
      </c>
      <c r="N30" s="13" t="s">
        <v>56</v>
      </c>
      <c r="O30" s="14">
        <v>500</v>
      </c>
      <c r="P30" s="15">
        <v>350</v>
      </c>
      <c r="Q30" s="16">
        <v>150</v>
      </c>
      <c r="R30" s="16"/>
      <c r="S30" s="16"/>
      <c r="T30" s="16"/>
      <c r="U30" s="16"/>
      <c r="V30" s="16"/>
      <c r="W30" s="70"/>
    </row>
    <row r="31" spans="1:23" x14ac:dyDescent="0.55000000000000004">
      <c r="A31" s="32">
        <v>54</v>
      </c>
      <c r="B31" s="13" t="s">
        <v>57</v>
      </c>
      <c r="C31" s="14">
        <v>350</v>
      </c>
      <c r="D31" s="15">
        <v>300</v>
      </c>
      <c r="E31" s="16">
        <v>50</v>
      </c>
      <c r="F31" s="15"/>
      <c r="G31" s="15"/>
      <c r="H31" s="15"/>
      <c r="I31" s="15"/>
      <c r="J31" s="15"/>
      <c r="K31" s="15"/>
      <c r="M31" s="18">
        <v>41</v>
      </c>
      <c r="N31" s="13" t="s">
        <v>58</v>
      </c>
      <c r="O31" s="14">
        <v>450</v>
      </c>
      <c r="P31" s="15">
        <v>250</v>
      </c>
      <c r="Q31" s="16">
        <v>200</v>
      </c>
      <c r="R31" s="16"/>
      <c r="S31" s="16"/>
      <c r="T31" s="16"/>
      <c r="U31" s="16"/>
      <c r="V31" s="16"/>
      <c r="W31" s="70"/>
    </row>
    <row r="32" spans="1:23" x14ac:dyDescent="0.55000000000000004">
      <c r="A32" s="32">
        <v>55</v>
      </c>
      <c r="B32" s="13" t="s">
        <v>59</v>
      </c>
      <c r="C32" s="14">
        <v>350</v>
      </c>
      <c r="D32" s="15">
        <v>300</v>
      </c>
      <c r="E32" s="16">
        <v>50</v>
      </c>
      <c r="F32" s="15"/>
      <c r="G32" s="15"/>
      <c r="H32" s="15"/>
      <c r="I32" s="15"/>
      <c r="J32" s="15"/>
      <c r="K32" s="15"/>
      <c r="M32" s="18">
        <v>42</v>
      </c>
      <c r="N32" s="13" t="s">
        <v>60</v>
      </c>
      <c r="O32" s="14">
        <v>450</v>
      </c>
      <c r="P32" s="15">
        <v>350</v>
      </c>
      <c r="Q32" s="16">
        <v>100</v>
      </c>
      <c r="R32" s="16"/>
      <c r="S32" s="16"/>
      <c r="T32" s="16"/>
      <c r="U32" s="16"/>
      <c r="V32" s="16"/>
      <c r="W32" s="70"/>
    </row>
    <row r="33" spans="1:24" x14ac:dyDescent="0.55000000000000004">
      <c r="A33" s="32">
        <v>56</v>
      </c>
      <c r="B33" s="13" t="s">
        <v>61</v>
      </c>
      <c r="C33" s="14">
        <v>300</v>
      </c>
      <c r="D33" s="15">
        <v>250</v>
      </c>
      <c r="E33" s="16">
        <v>50</v>
      </c>
      <c r="F33" s="15"/>
      <c r="G33" s="15"/>
      <c r="H33" s="15"/>
      <c r="I33" s="15"/>
      <c r="J33" s="15"/>
      <c r="K33" s="15"/>
      <c r="M33" s="18">
        <v>43</v>
      </c>
      <c r="N33" s="13" t="s">
        <v>62</v>
      </c>
      <c r="O33" s="14">
        <v>800</v>
      </c>
      <c r="P33" s="15">
        <v>400</v>
      </c>
      <c r="Q33" s="16">
        <v>400</v>
      </c>
      <c r="R33" s="16"/>
      <c r="S33" s="15"/>
      <c r="T33" s="16"/>
      <c r="U33" s="16"/>
      <c r="V33" s="16"/>
      <c r="W33" s="70"/>
    </row>
    <row r="34" spans="1:24" x14ac:dyDescent="0.55000000000000004">
      <c r="A34" s="32">
        <v>57</v>
      </c>
      <c r="B34" s="13" t="s">
        <v>63</v>
      </c>
      <c r="C34" s="14">
        <v>450</v>
      </c>
      <c r="D34" s="15">
        <v>400</v>
      </c>
      <c r="E34" s="16">
        <v>50</v>
      </c>
      <c r="F34" s="15"/>
      <c r="G34" s="15"/>
      <c r="H34" s="15"/>
      <c r="I34" s="15"/>
      <c r="J34" s="15"/>
      <c r="K34" s="15"/>
      <c r="M34" s="18">
        <v>44</v>
      </c>
      <c r="N34" s="13" t="s">
        <v>64</v>
      </c>
      <c r="O34" s="14">
        <v>600</v>
      </c>
      <c r="P34" s="15">
        <v>250</v>
      </c>
      <c r="Q34" s="16">
        <v>350</v>
      </c>
      <c r="R34" s="16"/>
      <c r="S34" s="16"/>
      <c r="T34" s="16"/>
      <c r="U34" s="16"/>
      <c r="V34" s="16"/>
      <c r="W34" s="70"/>
    </row>
    <row r="35" spans="1:24" x14ac:dyDescent="0.55000000000000004">
      <c r="A35" s="32">
        <v>58</v>
      </c>
      <c r="B35" s="13" t="s">
        <v>65</v>
      </c>
      <c r="C35" s="14">
        <v>150</v>
      </c>
      <c r="D35" s="15">
        <v>100</v>
      </c>
      <c r="E35" s="16">
        <v>50</v>
      </c>
      <c r="F35" s="15"/>
      <c r="G35" s="15"/>
      <c r="H35" s="15"/>
      <c r="I35" s="15"/>
      <c r="J35" s="15"/>
      <c r="K35" s="15"/>
      <c r="M35" s="18">
        <v>45</v>
      </c>
      <c r="N35" s="13" t="s">
        <v>66</v>
      </c>
      <c r="O35" s="14">
        <v>900</v>
      </c>
      <c r="P35" s="15">
        <v>800</v>
      </c>
      <c r="Q35" s="16">
        <v>100</v>
      </c>
      <c r="R35" s="16"/>
      <c r="S35" s="16"/>
      <c r="T35" s="16"/>
      <c r="U35" s="16"/>
      <c r="V35" s="16"/>
      <c r="W35" s="70"/>
    </row>
    <row r="36" spans="1:24" x14ac:dyDescent="0.55000000000000004">
      <c r="A36" s="32">
        <v>59</v>
      </c>
      <c r="B36" s="13" t="s">
        <v>67</v>
      </c>
      <c r="C36" s="14">
        <v>450</v>
      </c>
      <c r="D36" s="15">
        <v>300</v>
      </c>
      <c r="E36" s="16">
        <v>150</v>
      </c>
      <c r="F36" s="15"/>
      <c r="G36" s="15"/>
      <c r="H36" s="15"/>
      <c r="I36" s="15"/>
      <c r="J36" s="15"/>
      <c r="K36" s="15"/>
      <c r="M36" s="18">
        <v>46</v>
      </c>
      <c r="N36" s="19" t="s">
        <v>68</v>
      </c>
      <c r="O36" s="20">
        <v>1100</v>
      </c>
      <c r="P36" s="21">
        <v>400</v>
      </c>
      <c r="Q36" s="22">
        <v>700</v>
      </c>
      <c r="R36" s="22"/>
      <c r="S36" s="22"/>
      <c r="T36" s="22"/>
      <c r="U36" s="22"/>
      <c r="V36" s="22"/>
      <c r="W36" s="72"/>
    </row>
    <row r="37" spans="1:24" x14ac:dyDescent="0.55000000000000004">
      <c r="A37" s="32">
        <v>60</v>
      </c>
      <c r="B37" s="13" t="s">
        <v>69</v>
      </c>
      <c r="C37" s="14">
        <v>300</v>
      </c>
      <c r="D37" s="15">
        <v>200</v>
      </c>
      <c r="E37" s="16">
        <v>100</v>
      </c>
      <c r="F37" s="15"/>
      <c r="G37" s="15"/>
      <c r="H37" s="15"/>
      <c r="I37" s="15"/>
      <c r="J37" s="15"/>
      <c r="K37" s="15"/>
      <c r="M37" s="18">
        <v>63</v>
      </c>
      <c r="N37" s="19" t="s">
        <v>109</v>
      </c>
      <c r="O37" s="20">
        <v>400</v>
      </c>
      <c r="P37" s="21">
        <v>300</v>
      </c>
      <c r="Q37" s="22">
        <v>100</v>
      </c>
      <c r="R37" s="22"/>
      <c r="S37" s="22"/>
      <c r="T37" s="22"/>
      <c r="U37" s="22"/>
      <c r="V37" s="22"/>
      <c r="W37" s="72"/>
    </row>
    <row r="38" spans="1:24" x14ac:dyDescent="0.55000000000000004">
      <c r="A38" s="32">
        <v>61</v>
      </c>
      <c r="B38" s="13" t="s">
        <v>70</v>
      </c>
      <c r="C38" s="14">
        <v>200</v>
      </c>
      <c r="D38" s="15">
        <v>200</v>
      </c>
      <c r="E38" s="16">
        <v>0</v>
      </c>
      <c r="F38" s="15"/>
      <c r="G38" s="15"/>
      <c r="H38" s="15"/>
      <c r="I38" s="15"/>
      <c r="J38" s="15"/>
      <c r="K38" s="15"/>
      <c r="M38" s="18">
        <v>64</v>
      </c>
      <c r="N38" s="19" t="s">
        <v>110</v>
      </c>
      <c r="O38" s="20">
        <v>800</v>
      </c>
      <c r="P38" s="21">
        <v>350</v>
      </c>
      <c r="Q38" s="22">
        <v>450</v>
      </c>
      <c r="R38" s="22"/>
      <c r="S38" s="22"/>
      <c r="T38" s="22"/>
      <c r="U38" s="22"/>
      <c r="V38" s="22"/>
      <c r="W38" s="72"/>
    </row>
    <row r="39" spans="1:24" ht="18.5" thickBot="1" x14ac:dyDescent="0.6">
      <c r="A39" s="36">
        <v>62</v>
      </c>
      <c r="B39" s="37" t="s">
        <v>71</v>
      </c>
      <c r="C39" s="38">
        <v>300</v>
      </c>
      <c r="D39" s="39">
        <v>250</v>
      </c>
      <c r="E39" s="40">
        <v>50</v>
      </c>
      <c r="F39" s="39"/>
      <c r="G39" s="39"/>
      <c r="H39" s="39"/>
      <c r="I39" s="39"/>
      <c r="J39" s="39"/>
      <c r="K39" s="39"/>
      <c r="M39" s="33"/>
      <c r="N39" s="34"/>
      <c r="O39" s="45">
        <f>SUBTOTAL(109,テーブル3624[総世帯数])</f>
        <v>21800</v>
      </c>
      <c r="P39" s="46">
        <f>SUBTOTAL(109,テーブル3624[戸建て])</f>
        <v>12650</v>
      </c>
      <c r="Q39" s="46">
        <f>SUBTOTAL(109,テーブル3624[集合住宅])</f>
        <v>9150</v>
      </c>
      <c r="R39" s="46"/>
      <c r="S39" s="46"/>
      <c r="T39" s="46"/>
      <c r="U39" s="46"/>
      <c r="V39" s="46"/>
      <c r="W39" s="171"/>
    </row>
    <row r="40" spans="1:24" ht="18.5" thickTop="1" x14ac:dyDescent="0.55000000000000004">
      <c r="A40" s="41"/>
      <c r="B40" s="42"/>
      <c r="C40" s="47">
        <f>SUBTOTAL(109,テーブル4725[総世帯数])</f>
        <v>5850</v>
      </c>
      <c r="D40" s="48">
        <f>SUBTOTAL(109,テーブル4725[戸建て])</f>
        <v>4350</v>
      </c>
      <c r="E40" s="49">
        <f>SUBTOTAL(109,テーブル4725[集合住宅])</f>
        <v>1500</v>
      </c>
      <c r="F40" s="48"/>
      <c r="G40" s="48"/>
      <c r="H40" s="48"/>
      <c r="I40" s="48"/>
      <c r="J40" s="48"/>
      <c r="K40" s="172"/>
    </row>
    <row r="42" spans="1:24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I42" s="190" t="s">
        <v>152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2"/>
      <c r="X42" s="74"/>
    </row>
    <row r="43" spans="1:24" ht="29" x14ac:dyDescent="0.55000000000000004">
      <c r="A43" s="62" t="s">
        <v>72</v>
      </c>
      <c r="B43" s="63">
        <v>46139</v>
      </c>
      <c r="C43" s="64" t="s">
        <v>83</v>
      </c>
      <c r="D43" s="63">
        <f>B43+9</f>
        <v>46148</v>
      </c>
      <c r="E43" s="131">
        <f>B43-5</f>
        <v>46134</v>
      </c>
      <c r="F43" s="177"/>
      <c r="I43" s="75" t="s">
        <v>79</v>
      </c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/>
    </row>
    <row r="44" spans="1:24" ht="29" x14ac:dyDescent="0.55000000000000004">
      <c r="A44" s="62" t="s">
        <v>73</v>
      </c>
      <c r="B44" s="63">
        <f>B43+7</f>
        <v>46146</v>
      </c>
      <c r="C44" s="64" t="s">
        <v>83</v>
      </c>
      <c r="D44" s="63">
        <f>B44+9</f>
        <v>46155</v>
      </c>
      <c r="E44" s="131">
        <f>B44-5</f>
        <v>46141</v>
      </c>
      <c r="F44" s="174"/>
      <c r="I44" s="79" t="s">
        <v>82</v>
      </c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</row>
    <row r="45" spans="1:24" ht="29" x14ac:dyDescent="0.55000000000000004">
      <c r="A45" s="62" t="s">
        <v>74</v>
      </c>
      <c r="B45" s="63">
        <f>B44+7</f>
        <v>46153</v>
      </c>
      <c r="C45" s="64" t="s">
        <v>83</v>
      </c>
      <c r="D45" s="63">
        <f>B45+9</f>
        <v>46162</v>
      </c>
      <c r="E45" s="131">
        <f>B45-5</f>
        <v>46148</v>
      </c>
      <c r="F45" s="174"/>
      <c r="I45" s="79" t="s">
        <v>81</v>
      </c>
      <c r="J45" s="80"/>
      <c r="K45" s="80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/>
    </row>
    <row r="46" spans="1:24" ht="29" x14ac:dyDescent="0.55000000000000004">
      <c r="A46" s="62" t="s">
        <v>75</v>
      </c>
      <c r="B46" s="60">
        <f>B45+7</f>
        <v>46160</v>
      </c>
      <c r="C46" s="61" t="s">
        <v>83</v>
      </c>
      <c r="D46" s="63">
        <f>B46+9</f>
        <v>46169</v>
      </c>
      <c r="E46" s="131">
        <f>B46-5</f>
        <v>46155</v>
      </c>
      <c r="F46" s="174"/>
      <c r="I46" s="83" t="s">
        <v>80</v>
      </c>
      <c r="J46" s="84"/>
      <c r="K46" s="84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</row>
    <row r="47" spans="1:24" ht="29" x14ac:dyDescent="0.55000000000000004">
      <c r="A47" s="62" t="s">
        <v>84</v>
      </c>
      <c r="B47" s="60">
        <f>B46+7</f>
        <v>46167</v>
      </c>
      <c r="C47" s="61" t="s">
        <v>83</v>
      </c>
      <c r="D47" s="63">
        <f>B47+9</f>
        <v>46176</v>
      </c>
      <c r="E47" s="131">
        <f>B47-5</f>
        <v>46162</v>
      </c>
      <c r="F47" s="174"/>
      <c r="I47" s="181" t="s">
        <v>154</v>
      </c>
      <c r="J47" s="182"/>
      <c r="K47" s="182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4"/>
    </row>
    <row r="48" spans="1:24" ht="29" x14ac:dyDescent="0.55000000000000004">
      <c r="I48" s="109" t="s">
        <v>86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</row>
    <row r="49" spans="9:24" ht="22.5" x14ac:dyDescent="0.55000000000000004">
      <c r="I49" s="58" t="s">
        <v>150</v>
      </c>
      <c r="J49" s="59"/>
      <c r="K49" s="5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</row>
    <row r="50" spans="9:24" x14ac:dyDescent="0.55000000000000004">
      <c r="I50" s="178" t="s">
        <v>151</v>
      </c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/>
    </row>
    <row r="51" spans="9:24" ht="22.5" x14ac:dyDescent="0.55000000000000004">
      <c r="I51" s="110" t="s">
        <v>95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X51" s="35"/>
    </row>
    <row r="52" spans="9:24" ht="22.5" x14ac:dyDescent="0.55000000000000004">
      <c r="I52" s="55" t="s">
        <v>85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</row>
    <row r="53" spans="9:24" ht="22.5" x14ac:dyDescent="0.55000000000000004"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4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horizontalDpi="300" verticalDpi="300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4"/>
  <sheetViews>
    <sheetView zoomScale="85" zoomScaleNormal="85" workbookViewId="0">
      <selection activeCell="D1" sqref="D1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3" ht="59.5" customHeight="1" x14ac:dyDescent="0.95">
      <c r="A1" s="50"/>
      <c r="B1" s="50" t="s">
        <v>210</v>
      </c>
      <c r="C1" s="50"/>
      <c r="D1" s="89">
        <v>5</v>
      </c>
      <c r="E1" s="51" t="s">
        <v>77</v>
      </c>
      <c r="F1" s="156" t="s">
        <v>200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65"/>
      <c r="U1" s="188"/>
      <c r="V1" s="187" t="s">
        <v>78</v>
      </c>
    </row>
    <row r="2" spans="1:23" ht="18" customHeight="1" x14ac:dyDescent="0.55000000000000004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194"/>
      <c r="M2" s="195"/>
      <c r="N2" s="196"/>
      <c r="O2" s="196"/>
      <c r="P2" s="196"/>
      <c r="Q2" s="196"/>
      <c r="R2" s="196"/>
      <c r="S2" s="196"/>
      <c r="T2" s="196"/>
      <c r="U2" s="196"/>
      <c r="V2" s="196"/>
      <c r="W2" s="196"/>
    </row>
    <row r="3" spans="1:23" ht="18" customHeight="1" x14ac:dyDescent="0.55000000000000004">
      <c r="A3" s="193"/>
      <c r="B3" s="194"/>
      <c r="C3" s="194"/>
      <c r="D3" s="194"/>
      <c r="E3" s="194"/>
      <c r="F3" s="194"/>
      <c r="G3" s="194"/>
      <c r="H3" s="194"/>
      <c r="I3" s="194"/>
      <c r="J3" s="194"/>
      <c r="K3" s="194"/>
      <c r="M3" s="195"/>
      <c r="N3" s="196"/>
      <c r="O3" s="196"/>
      <c r="P3" s="196"/>
      <c r="Q3" s="196"/>
      <c r="R3" s="196"/>
      <c r="S3" s="196"/>
      <c r="T3" s="196"/>
      <c r="U3" s="196"/>
      <c r="V3" s="196"/>
      <c r="W3" s="196"/>
    </row>
    <row r="4" spans="1:23" ht="26.15" customHeight="1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57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8" t="s">
        <v>73</v>
      </c>
      <c r="U4" s="159" t="s">
        <v>74</v>
      </c>
      <c r="V4" s="159" t="s">
        <v>75</v>
      </c>
      <c r="W4" s="159" t="s">
        <v>84</v>
      </c>
    </row>
    <row r="5" spans="1:23" ht="26.15" customHeight="1" x14ac:dyDescent="0.55000000000000004">
      <c r="A5" s="12">
        <v>1</v>
      </c>
      <c r="B5" s="13" t="s">
        <v>96</v>
      </c>
      <c r="C5" s="135">
        <v>600</v>
      </c>
      <c r="D5" s="136">
        <v>500</v>
      </c>
      <c r="E5" s="137">
        <v>100</v>
      </c>
      <c r="F5" s="15"/>
      <c r="G5" s="15"/>
      <c r="H5" s="15"/>
      <c r="I5" s="15"/>
      <c r="J5" s="15"/>
      <c r="K5" s="15"/>
      <c r="M5" s="17">
        <v>3</v>
      </c>
      <c r="N5" s="134" t="s">
        <v>98</v>
      </c>
      <c r="O5" s="135">
        <v>200</v>
      </c>
      <c r="P5" s="136">
        <v>200</v>
      </c>
      <c r="Q5" s="137">
        <v>0</v>
      </c>
      <c r="R5" s="16"/>
      <c r="S5" s="16"/>
      <c r="T5" s="16"/>
      <c r="U5" s="16"/>
      <c r="V5" s="16"/>
      <c r="W5" s="16"/>
    </row>
    <row r="6" spans="1:23" ht="26.15" customHeight="1" thickBot="1" x14ac:dyDescent="0.6">
      <c r="A6" s="12">
        <v>2</v>
      </c>
      <c r="B6" s="13" t="s">
        <v>97</v>
      </c>
      <c r="C6" s="135">
        <v>350</v>
      </c>
      <c r="D6" s="136">
        <v>350</v>
      </c>
      <c r="E6" s="137">
        <v>0</v>
      </c>
      <c r="F6" s="15"/>
      <c r="G6" s="15"/>
      <c r="H6" s="15"/>
      <c r="I6" s="15"/>
      <c r="J6" s="15"/>
      <c r="K6" s="15"/>
      <c r="M6" s="18">
        <v>4</v>
      </c>
      <c r="N6" s="134" t="s">
        <v>99</v>
      </c>
      <c r="O6" s="135">
        <v>350</v>
      </c>
      <c r="P6" s="136">
        <v>350</v>
      </c>
      <c r="Q6" s="137">
        <v>0</v>
      </c>
      <c r="R6" s="16"/>
      <c r="S6" s="16"/>
      <c r="T6" s="16"/>
      <c r="U6" s="16"/>
      <c r="V6" s="16"/>
      <c r="W6" s="16"/>
    </row>
    <row r="7" spans="1:23" ht="26.15" customHeight="1" thickTop="1" x14ac:dyDescent="0.55000000000000004">
      <c r="A7" s="23"/>
      <c r="B7" s="145"/>
      <c r="C7" s="146">
        <f>SUBTOTAL(109,テーブル11120[総世帯数])</f>
        <v>950</v>
      </c>
      <c r="D7" s="147">
        <f>SUBTOTAL(109,テーブル11120[戸建て])</f>
        <v>850</v>
      </c>
      <c r="E7" s="147">
        <f>SUBTOTAL(109,テーブル11120[集合住宅])</f>
        <v>100</v>
      </c>
      <c r="F7" s="73"/>
      <c r="G7" s="73"/>
      <c r="H7" s="73"/>
      <c r="I7" s="73"/>
      <c r="J7" s="73"/>
      <c r="K7" s="73"/>
      <c r="M7" s="18">
        <v>5</v>
      </c>
      <c r="N7" s="134" t="s">
        <v>100</v>
      </c>
      <c r="O7" s="135">
        <v>650</v>
      </c>
      <c r="P7" s="136">
        <v>350</v>
      </c>
      <c r="Q7" s="137">
        <v>300</v>
      </c>
      <c r="R7" s="16"/>
      <c r="S7" s="16"/>
      <c r="T7" s="16"/>
      <c r="U7" s="16"/>
      <c r="V7" s="16"/>
      <c r="W7" s="16"/>
    </row>
    <row r="8" spans="1:23" ht="26.15" customHeight="1" x14ac:dyDescent="0.55000000000000004">
      <c r="C8" s="132"/>
      <c r="D8" s="132"/>
      <c r="E8" s="132"/>
      <c r="F8" s="132"/>
      <c r="G8" s="132"/>
      <c r="H8" s="132"/>
      <c r="I8" s="132"/>
      <c r="J8" s="132"/>
      <c r="M8" s="18">
        <v>6</v>
      </c>
      <c r="N8" s="138" t="s">
        <v>101</v>
      </c>
      <c r="O8" s="139">
        <v>800</v>
      </c>
      <c r="P8" s="140">
        <v>300</v>
      </c>
      <c r="Q8" s="141">
        <v>500</v>
      </c>
      <c r="R8" s="22"/>
      <c r="S8" s="22"/>
      <c r="T8" s="22"/>
      <c r="U8" s="22"/>
      <c r="V8" s="22"/>
      <c r="W8" s="22"/>
    </row>
    <row r="9" spans="1:23" ht="26.15" customHeight="1" x14ac:dyDescent="0.55000000000000004">
      <c r="M9" s="33"/>
      <c r="N9" s="142"/>
      <c r="O9" s="143">
        <f>SUBTOTAL(109,テーブル31221[総世帯数])</f>
        <v>2000</v>
      </c>
      <c r="P9" s="144">
        <f>SUBTOTAL(109,テーブル31221[戸建て])</f>
        <v>1200</v>
      </c>
      <c r="Q9" s="144">
        <f>SUBTOTAL(109,テーブル31221[集合住宅])</f>
        <v>800</v>
      </c>
      <c r="R9" s="46"/>
      <c r="S9" s="46"/>
      <c r="T9" s="46"/>
      <c r="U9" s="46"/>
      <c r="V9" s="46"/>
    </row>
    <row r="10" spans="1:23" ht="18" customHeight="1" x14ac:dyDescent="0.55000000000000004">
      <c r="A10" s="197"/>
      <c r="B10" s="198"/>
      <c r="C10" s="198"/>
      <c r="D10" s="198"/>
      <c r="E10" s="198"/>
      <c r="F10" s="198"/>
      <c r="G10" s="198"/>
      <c r="H10" s="198"/>
      <c r="I10" s="198"/>
      <c r="J10" s="198"/>
      <c r="K10" s="198"/>
    </row>
    <row r="11" spans="1:23" ht="18" customHeight="1" x14ac:dyDescent="0.55000000000000004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</row>
    <row r="12" spans="1:23" ht="26.15" customHeight="1" x14ac:dyDescent="0.55000000000000004">
      <c r="A12" s="27" t="s">
        <v>0</v>
      </c>
      <c r="B12" s="28" t="s">
        <v>38</v>
      </c>
      <c r="C12" s="29" t="s">
        <v>39</v>
      </c>
      <c r="D12" s="30" t="s">
        <v>40</v>
      </c>
      <c r="E12" s="31" t="s">
        <v>41</v>
      </c>
      <c r="F12" s="30" t="s">
        <v>76</v>
      </c>
      <c r="G12" s="160" t="s">
        <v>72</v>
      </c>
      <c r="H12" s="160" t="s">
        <v>73</v>
      </c>
      <c r="I12" s="160" t="s">
        <v>74</v>
      </c>
      <c r="J12" s="160" t="s">
        <v>75</v>
      </c>
      <c r="K12" s="160" t="s">
        <v>84</v>
      </c>
    </row>
    <row r="13" spans="1:23" ht="26.15" customHeight="1" x14ac:dyDescent="0.55000000000000004">
      <c r="A13" s="32">
        <v>7</v>
      </c>
      <c r="B13" s="134" t="s">
        <v>102</v>
      </c>
      <c r="C13" s="135">
        <v>450</v>
      </c>
      <c r="D13" s="136">
        <v>350</v>
      </c>
      <c r="E13" s="137">
        <v>100</v>
      </c>
      <c r="F13" s="15"/>
      <c r="G13" s="15"/>
      <c r="H13" s="15"/>
      <c r="I13" s="15"/>
      <c r="J13" s="15"/>
      <c r="K13" s="15"/>
    </row>
    <row r="14" spans="1:23" ht="26.15" customHeight="1" x14ac:dyDescent="0.55000000000000004">
      <c r="A14" s="32">
        <v>8</v>
      </c>
      <c r="B14" s="134" t="s">
        <v>103</v>
      </c>
      <c r="C14" s="135">
        <v>400</v>
      </c>
      <c r="D14" s="136">
        <v>400</v>
      </c>
      <c r="E14" s="137">
        <v>0</v>
      </c>
      <c r="F14" s="15"/>
      <c r="G14" s="15"/>
      <c r="H14" s="15"/>
      <c r="I14" s="15"/>
      <c r="J14" s="15"/>
      <c r="K14" s="15"/>
    </row>
    <row r="15" spans="1:23" ht="26.15" customHeight="1" x14ac:dyDescent="0.55000000000000004">
      <c r="A15" s="32">
        <v>9</v>
      </c>
      <c r="B15" s="134" t="s">
        <v>104</v>
      </c>
      <c r="C15" s="135">
        <v>200</v>
      </c>
      <c r="D15" s="136">
        <v>200</v>
      </c>
      <c r="E15" s="137">
        <v>0</v>
      </c>
      <c r="F15" s="15"/>
      <c r="G15" s="15"/>
      <c r="H15" s="15"/>
      <c r="I15" s="15"/>
      <c r="J15" s="15"/>
      <c r="K15" s="15"/>
    </row>
    <row r="16" spans="1:23" ht="26.15" customHeight="1" x14ac:dyDescent="0.55000000000000004">
      <c r="A16" s="32">
        <v>10</v>
      </c>
      <c r="B16" s="134" t="s">
        <v>105</v>
      </c>
      <c r="C16" s="135">
        <v>450</v>
      </c>
      <c r="D16" s="136">
        <v>450</v>
      </c>
      <c r="E16" s="137">
        <v>0</v>
      </c>
      <c r="F16" s="15"/>
      <c r="G16" s="15"/>
      <c r="H16" s="15"/>
      <c r="I16" s="15"/>
      <c r="J16" s="15"/>
      <c r="K16" s="15"/>
    </row>
    <row r="17" spans="1:24" ht="26.15" customHeight="1" x14ac:dyDescent="0.55000000000000004">
      <c r="A17" s="32">
        <v>11</v>
      </c>
      <c r="B17" s="134" t="s">
        <v>106</v>
      </c>
      <c r="C17" s="135">
        <v>200</v>
      </c>
      <c r="D17" s="136">
        <v>200</v>
      </c>
      <c r="E17" s="137">
        <v>0</v>
      </c>
      <c r="F17" s="15"/>
      <c r="G17" s="15"/>
      <c r="H17" s="15"/>
      <c r="I17" s="15"/>
      <c r="J17" s="15"/>
      <c r="K17" s="15"/>
    </row>
    <row r="18" spans="1:24" ht="26.15" customHeight="1" thickBot="1" x14ac:dyDescent="0.6">
      <c r="A18" s="36">
        <v>12</v>
      </c>
      <c r="B18" s="148" t="s">
        <v>107</v>
      </c>
      <c r="C18" s="149">
        <v>350</v>
      </c>
      <c r="D18" s="150">
        <v>350</v>
      </c>
      <c r="E18" s="151">
        <v>0</v>
      </c>
      <c r="F18" s="39"/>
      <c r="G18" s="39"/>
      <c r="H18" s="39"/>
      <c r="I18" s="39"/>
      <c r="J18" s="39"/>
      <c r="K18" s="39"/>
    </row>
    <row r="19" spans="1:24" ht="26.15" customHeight="1" thickTop="1" x14ac:dyDescent="0.55000000000000004">
      <c r="A19" s="41"/>
      <c r="B19" s="152"/>
      <c r="C19" s="153">
        <f>SUBTOTAL(109,テーブル41322[総世帯数])</f>
        <v>2050</v>
      </c>
      <c r="D19" s="154">
        <f>SUBTOTAL(109,テーブル41322[戸建て])</f>
        <v>1950</v>
      </c>
      <c r="E19" s="155">
        <f>SUBTOTAL(109,テーブル41322[集合住宅])</f>
        <v>100</v>
      </c>
      <c r="F19" s="48"/>
      <c r="G19" s="48"/>
      <c r="H19" s="48"/>
      <c r="I19" s="48"/>
      <c r="J19" s="48"/>
      <c r="K19" s="48"/>
    </row>
    <row r="20" spans="1:24" ht="26.15" customHeight="1" x14ac:dyDescent="0.55000000000000004">
      <c r="D20" s="164"/>
      <c r="E20" s="164"/>
      <c r="F20" s="133"/>
      <c r="G20" s="133"/>
      <c r="H20" s="133"/>
      <c r="I20" s="133"/>
      <c r="J20" s="133"/>
      <c r="K20" s="133"/>
    </row>
    <row r="21" spans="1:24" ht="26.15" customHeight="1" x14ac:dyDescent="0.55000000000000004">
      <c r="D21" s="164"/>
      <c r="E21" s="164"/>
      <c r="F21" s="133"/>
      <c r="G21" s="133"/>
      <c r="H21" s="133"/>
      <c r="I21" s="133"/>
      <c r="J21" s="133"/>
      <c r="K21" s="133"/>
    </row>
    <row r="23" spans="1:24" ht="29" x14ac:dyDescent="0.55000000000000004">
      <c r="A23" s="189" t="s">
        <v>208</v>
      </c>
      <c r="B23" s="189"/>
      <c r="C23" s="189"/>
      <c r="D23" s="189"/>
      <c r="E23" s="129" t="s">
        <v>94</v>
      </c>
      <c r="F23" s="129" t="s">
        <v>111</v>
      </c>
      <c r="I23" s="190" t="s">
        <v>152</v>
      </c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2"/>
      <c r="X23" s="74"/>
    </row>
    <row r="24" spans="1:24" ht="29" x14ac:dyDescent="0.55000000000000004">
      <c r="A24" s="62" t="s">
        <v>72</v>
      </c>
      <c r="B24" s="63">
        <v>46139</v>
      </c>
      <c r="C24" s="64" t="s">
        <v>83</v>
      </c>
      <c r="D24" s="63">
        <f>B24+9</f>
        <v>46148</v>
      </c>
      <c r="E24" s="131">
        <f>B24-5</f>
        <v>46134</v>
      </c>
      <c r="F24" s="174"/>
      <c r="I24" s="75" t="s">
        <v>79</v>
      </c>
      <c r="J24" s="76"/>
      <c r="K24" s="76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8"/>
    </row>
    <row r="25" spans="1:24" ht="29" x14ac:dyDescent="0.55000000000000004">
      <c r="A25" s="62" t="s">
        <v>73</v>
      </c>
      <c r="B25" s="63">
        <f>B24+7</f>
        <v>46146</v>
      </c>
      <c r="C25" s="64" t="s">
        <v>83</v>
      </c>
      <c r="D25" s="63">
        <f>B25+9</f>
        <v>46155</v>
      </c>
      <c r="E25" s="131">
        <f>B25-5</f>
        <v>46141</v>
      </c>
      <c r="F25" s="174"/>
      <c r="I25" s="79" t="s">
        <v>82</v>
      </c>
      <c r="J25" s="80"/>
      <c r="K25" s="80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2"/>
    </row>
    <row r="26" spans="1:24" ht="29" x14ac:dyDescent="0.55000000000000004">
      <c r="A26" s="62" t="s">
        <v>74</v>
      </c>
      <c r="B26" s="63">
        <f>B25+7</f>
        <v>46153</v>
      </c>
      <c r="C26" s="64" t="s">
        <v>83</v>
      </c>
      <c r="D26" s="63">
        <f>B26+9</f>
        <v>46162</v>
      </c>
      <c r="E26" s="131">
        <f>B26-5</f>
        <v>46148</v>
      </c>
      <c r="F26" s="174"/>
      <c r="I26" s="79" t="s">
        <v>81</v>
      </c>
      <c r="J26" s="80"/>
      <c r="K26" s="80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2"/>
    </row>
    <row r="27" spans="1:24" ht="29" x14ac:dyDescent="0.55000000000000004">
      <c r="A27" s="62" t="s">
        <v>75</v>
      </c>
      <c r="B27" s="60">
        <f>B26+7</f>
        <v>46160</v>
      </c>
      <c r="C27" s="61" t="s">
        <v>83</v>
      </c>
      <c r="D27" s="63">
        <f>B27+9</f>
        <v>46169</v>
      </c>
      <c r="E27" s="131">
        <f>B27-5</f>
        <v>46155</v>
      </c>
      <c r="F27" s="174"/>
      <c r="I27" s="83" t="s">
        <v>80</v>
      </c>
      <c r="J27" s="84"/>
      <c r="K27" s="84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6"/>
    </row>
    <row r="28" spans="1:24" ht="29" x14ac:dyDescent="0.55000000000000004">
      <c r="A28" s="62" t="s">
        <v>84</v>
      </c>
      <c r="B28" s="60">
        <f>B27+7</f>
        <v>46167</v>
      </c>
      <c r="C28" s="61" t="s">
        <v>83</v>
      </c>
      <c r="D28" s="63">
        <f>B28+9</f>
        <v>46176</v>
      </c>
      <c r="E28" s="131">
        <f>B28-5</f>
        <v>46162</v>
      </c>
      <c r="F28" s="174"/>
      <c r="I28" s="181" t="s">
        <v>154</v>
      </c>
      <c r="J28" s="182"/>
      <c r="K28" s="182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4"/>
    </row>
    <row r="29" spans="1:24" ht="29" x14ac:dyDescent="0.55000000000000004">
      <c r="I29" s="109" t="s">
        <v>86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3"/>
    </row>
    <row r="30" spans="1:24" ht="22.5" x14ac:dyDescent="0.55000000000000004">
      <c r="I30" s="58" t="s">
        <v>150</v>
      </c>
      <c r="J30" s="59"/>
      <c r="K30" s="59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3"/>
    </row>
    <row r="31" spans="1:24" x14ac:dyDescent="0.55000000000000004">
      <c r="I31" s="178" t="s">
        <v>151</v>
      </c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80"/>
    </row>
    <row r="32" spans="1:24" ht="22.5" x14ac:dyDescent="0.55000000000000004">
      <c r="I32" s="110" t="s">
        <v>95</v>
      </c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2"/>
      <c r="X32" s="35"/>
    </row>
    <row r="33" spans="9:23" ht="22.5" x14ac:dyDescent="0.55000000000000004">
      <c r="I33" s="55" t="s">
        <v>85</v>
      </c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</row>
    <row r="34" spans="9:23" ht="22.5" x14ac:dyDescent="0.55000000000000004"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35" t="s">
        <v>87</v>
      </c>
      <c r="W34" s="35">
        <v>4</v>
      </c>
    </row>
  </sheetData>
  <mergeCells count="5">
    <mergeCell ref="I23:W23"/>
    <mergeCell ref="A2:K3"/>
    <mergeCell ref="M2:W3"/>
    <mergeCell ref="A10:K11"/>
    <mergeCell ref="A23:D23"/>
  </mergeCells>
  <phoneticPr fontId="3"/>
  <conditionalFormatting sqref="B24:E28">
    <cfRule type="expression" dxfId="3" priority="11">
      <formula>$E23="休業"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Y53"/>
  <sheetViews>
    <sheetView zoomScale="85" zoomScaleNormal="85" workbookViewId="0">
      <selection activeCell="D1" sqref="D1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5" customHeight="1" x14ac:dyDescent="0.95">
      <c r="A1" s="50"/>
      <c r="B1" s="50" t="s">
        <v>210</v>
      </c>
      <c r="C1" s="50"/>
      <c r="D1" s="89">
        <v>5</v>
      </c>
      <c r="E1" s="51" t="s">
        <v>77</v>
      </c>
      <c r="F1" s="156" t="s">
        <v>201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65"/>
      <c r="U1" s="188"/>
      <c r="V1" s="187" t="s">
        <v>78</v>
      </c>
    </row>
    <row r="2" spans="1:25" ht="18" customHeight="1" x14ac:dyDescent="0.55000000000000004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M2" s="96"/>
      <c r="N2" s="97"/>
      <c r="O2" s="97"/>
      <c r="P2" s="97"/>
      <c r="Q2" s="97"/>
      <c r="R2" s="97"/>
      <c r="S2" s="97"/>
      <c r="T2" s="97"/>
      <c r="U2" s="97"/>
      <c r="V2" s="97"/>
      <c r="W2" s="98"/>
    </row>
    <row r="3" spans="1:25" ht="18" customHeight="1" x14ac:dyDescent="0.55000000000000004">
      <c r="A3" s="93"/>
      <c r="B3" s="94"/>
      <c r="C3" s="94"/>
      <c r="D3" s="94"/>
      <c r="E3" s="94"/>
      <c r="F3" s="94"/>
      <c r="G3" s="94"/>
      <c r="H3" s="94"/>
      <c r="I3" s="94"/>
      <c r="J3" s="94"/>
      <c r="K3" s="95"/>
      <c r="M3" s="99"/>
      <c r="N3" s="100"/>
      <c r="O3" s="100"/>
      <c r="P3" s="100"/>
      <c r="Q3" s="100"/>
      <c r="R3" s="100"/>
      <c r="S3" s="100"/>
      <c r="T3" s="100"/>
      <c r="U3" s="100"/>
      <c r="V3" s="100"/>
      <c r="W3" s="101"/>
    </row>
    <row r="4" spans="1:25" ht="20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61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9" t="s">
        <v>73</v>
      </c>
      <c r="U4" s="159" t="s">
        <v>74</v>
      </c>
      <c r="V4" s="159" t="s">
        <v>75</v>
      </c>
      <c r="W4" s="162" t="s">
        <v>84</v>
      </c>
    </row>
    <row r="5" spans="1:25" x14ac:dyDescent="0.55000000000000004">
      <c r="A5" s="12">
        <v>1</v>
      </c>
      <c r="B5" s="13" t="s">
        <v>114</v>
      </c>
      <c r="C5" s="14">
        <v>650</v>
      </c>
      <c r="D5" s="15">
        <v>400</v>
      </c>
      <c r="E5" s="16">
        <v>250</v>
      </c>
      <c r="F5" s="15"/>
      <c r="G5" s="15"/>
      <c r="H5" s="15"/>
      <c r="I5" s="15"/>
      <c r="J5" s="15"/>
      <c r="K5" s="67"/>
      <c r="M5" s="17">
        <v>15</v>
      </c>
      <c r="N5" s="13" t="s">
        <v>117</v>
      </c>
      <c r="O5" s="14">
        <v>300</v>
      </c>
      <c r="P5" s="15">
        <v>200</v>
      </c>
      <c r="Q5" s="16">
        <v>100</v>
      </c>
      <c r="R5" s="16"/>
      <c r="S5" s="16"/>
      <c r="T5" s="16"/>
      <c r="U5" s="16"/>
      <c r="V5" s="16"/>
      <c r="W5" s="71"/>
    </row>
    <row r="6" spans="1:25" x14ac:dyDescent="0.55000000000000004">
      <c r="A6" s="12">
        <v>2</v>
      </c>
      <c r="B6" s="13" t="s">
        <v>115</v>
      </c>
      <c r="C6" s="14">
        <v>500</v>
      </c>
      <c r="D6" s="15">
        <v>300</v>
      </c>
      <c r="E6" s="16">
        <v>200</v>
      </c>
      <c r="F6" s="15"/>
      <c r="G6" s="15"/>
      <c r="H6" s="15"/>
      <c r="I6" s="15"/>
      <c r="J6" s="15"/>
      <c r="K6" s="66"/>
      <c r="M6" s="18">
        <v>16</v>
      </c>
      <c r="N6" s="13" t="s">
        <v>118</v>
      </c>
      <c r="O6" s="14">
        <v>400</v>
      </c>
      <c r="P6" s="15">
        <v>250</v>
      </c>
      <c r="Q6" s="16">
        <v>150</v>
      </c>
      <c r="R6" s="16"/>
      <c r="S6" s="16"/>
      <c r="T6" s="16"/>
      <c r="U6" s="16"/>
      <c r="V6" s="16"/>
      <c r="W6" s="70"/>
    </row>
    <row r="7" spans="1:25" x14ac:dyDescent="0.55000000000000004">
      <c r="A7" s="12">
        <v>3</v>
      </c>
      <c r="B7" s="13" t="s">
        <v>141</v>
      </c>
      <c r="C7" s="14">
        <v>600</v>
      </c>
      <c r="D7" s="15">
        <v>350</v>
      </c>
      <c r="E7" s="16">
        <v>250</v>
      </c>
      <c r="F7" s="15"/>
      <c r="G7" s="15"/>
      <c r="H7" s="15"/>
      <c r="I7" s="15"/>
      <c r="J7" s="15"/>
      <c r="K7" s="66"/>
      <c r="M7" s="18">
        <v>17</v>
      </c>
      <c r="N7" s="13" t="s">
        <v>143</v>
      </c>
      <c r="O7" s="14">
        <v>850</v>
      </c>
      <c r="P7" s="15">
        <v>450</v>
      </c>
      <c r="Q7" s="16">
        <v>400</v>
      </c>
      <c r="R7" s="16"/>
      <c r="S7" s="16"/>
      <c r="T7" s="16"/>
      <c r="U7" s="16"/>
      <c r="V7" s="16"/>
      <c r="W7" s="70"/>
      <c r="Y7" s="108"/>
    </row>
    <row r="8" spans="1:25" x14ac:dyDescent="0.55000000000000004">
      <c r="A8" s="12">
        <v>4</v>
      </c>
      <c r="B8" s="13" t="s">
        <v>142</v>
      </c>
      <c r="C8" s="14">
        <v>600</v>
      </c>
      <c r="D8" s="15">
        <v>300</v>
      </c>
      <c r="E8" s="16">
        <v>300</v>
      </c>
      <c r="F8" s="15"/>
      <c r="G8" s="15"/>
      <c r="H8" s="15"/>
      <c r="I8" s="15"/>
      <c r="J8" s="15"/>
      <c r="K8" s="66"/>
      <c r="M8" s="18">
        <v>18</v>
      </c>
      <c r="N8" s="13" t="s">
        <v>144</v>
      </c>
      <c r="O8" s="14">
        <v>800</v>
      </c>
      <c r="P8" s="15">
        <v>350</v>
      </c>
      <c r="Q8" s="16">
        <v>450</v>
      </c>
      <c r="R8" s="16"/>
      <c r="S8" s="16"/>
      <c r="T8" s="16"/>
      <c r="U8" s="16"/>
      <c r="V8" s="16"/>
      <c r="W8" s="70"/>
    </row>
    <row r="9" spans="1:25" x14ac:dyDescent="0.55000000000000004">
      <c r="A9" s="12">
        <v>5</v>
      </c>
      <c r="B9" s="13" t="s">
        <v>140</v>
      </c>
      <c r="C9" s="14">
        <v>500</v>
      </c>
      <c r="D9" s="15">
        <v>300</v>
      </c>
      <c r="E9" s="16">
        <v>200</v>
      </c>
      <c r="F9" s="15"/>
      <c r="G9" s="15"/>
      <c r="H9" s="15"/>
      <c r="I9" s="15" t="s">
        <v>149</v>
      </c>
      <c r="J9" s="15"/>
      <c r="K9" s="66"/>
      <c r="M9" s="18">
        <v>19</v>
      </c>
      <c r="N9" s="175" t="s">
        <v>145</v>
      </c>
      <c r="O9" s="14">
        <v>400</v>
      </c>
      <c r="P9" s="15">
        <v>200</v>
      </c>
      <c r="Q9" s="16">
        <v>200</v>
      </c>
      <c r="R9" s="16"/>
      <c r="S9" s="16"/>
      <c r="T9" s="16"/>
      <c r="U9" s="16"/>
      <c r="V9" s="16"/>
      <c r="W9" s="70"/>
    </row>
    <row r="10" spans="1:25" x14ac:dyDescent="0.55000000000000004">
      <c r="A10" s="12">
        <v>6</v>
      </c>
      <c r="B10" s="13" t="s">
        <v>116</v>
      </c>
      <c r="C10" s="14">
        <v>500</v>
      </c>
      <c r="D10" s="15">
        <v>300</v>
      </c>
      <c r="E10" s="16">
        <v>200</v>
      </c>
      <c r="F10" s="15"/>
      <c r="G10" s="15"/>
      <c r="H10" s="15"/>
      <c r="I10" s="15"/>
      <c r="J10" s="15"/>
      <c r="K10" s="66"/>
      <c r="M10" s="18">
        <v>20</v>
      </c>
      <c r="N10" s="175" t="s">
        <v>146</v>
      </c>
      <c r="O10" s="14">
        <v>550</v>
      </c>
      <c r="P10" s="15">
        <v>150</v>
      </c>
      <c r="Q10" s="16">
        <v>400</v>
      </c>
      <c r="R10" s="16"/>
      <c r="S10" s="16"/>
      <c r="T10" s="16"/>
      <c r="U10" s="16"/>
      <c r="V10" s="16"/>
      <c r="W10" s="70"/>
    </row>
    <row r="11" spans="1:25" x14ac:dyDescent="0.55000000000000004">
      <c r="A11" s="12">
        <v>7</v>
      </c>
      <c r="B11" s="13"/>
      <c r="C11" s="14"/>
      <c r="D11" s="15"/>
      <c r="E11" s="16"/>
      <c r="F11" s="15"/>
      <c r="G11" s="15"/>
      <c r="H11" s="15"/>
      <c r="I11" s="15"/>
      <c r="J11" s="15"/>
      <c r="K11" s="66"/>
      <c r="M11" s="18">
        <v>21</v>
      </c>
      <c r="N11" s="13" t="s">
        <v>119</v>
      </c>
      <c r="O11" s="14">
        <v>500</v>
      </c>
      <c r="P11" s="15">
        <v>200</v>
      </c>
      <c r="Q11" s="16">
        <v>300</v>
      </c>
      <c r="R11" s="16"/>
      <c r="S11" s="16"/>
      <c r="T11" s="16"/>
      <c r="U11" s="16"/>
      <c r="V11" s="16"/>
      <c r="W11" s="70"/>
    </row>
    <row r="12" spans="1:25" x14ac:dyDescent="0.55000000000000004">
      <c r="A12" s="12">
        <v>8</v>
      </c>
      <c r="B12" s="13"/>
      <c r="C12" s="14"/>
      <c r="D12" s="15"/>
      <c r="E12" s="16"/>
      <c r="F12" s="15"/>
      <c r="G12" s="15"/>
      <c r="H12" s="15"/>
      <c r="I12" s="15"/>
      <c r="J12" s="15"/>
      <c r="K12" s="66"/>
      <c r="M12" s="18">
        <v>22</v>
      </c>
      <c r="N12" s="13" t="s">
        <v>147</v>
      </c>
      <c r="O12" s="14">
        <v>500</v>
      </c>
      <c r="P12" s="15">
        <v>350</v>
      </c>
      <c r="Q12" s="16">
        <v>150</v>
      </c>
      <c r="R12" s="16"/>
      <c r="S12" s="16"/>
      <c r="T12" s="16"/>
      <c r="U12" s="16"/>
      <c r="V12" s="16"/>
      <c r="W12" s="70"/>
    </row>
    <row r="13" spans="1:25" x14ac:dyDescent="0.55000000000000004">
      <c r="A13" s="12">
        <v>9</v>
      </c>
      <c r="B13" s="13"/>
      <c r="C13" s="14"/>
      <c r="D13" s="15"/>
      <c r="E13" s="16"/>
      <c r="F13" s="15"/>
      <c r="G13" s="15"/>
      <c r="H13" s="15"/>
      <c r="I13" s="15"/>
      <c r="J13" s="15"/>
      <c r="K13" s="66"/>
      <c r="M13" s="18">
        <v>23</v>
      </c>
      <c r="N13" s="13" t="s">
        <v>148</v>
      </c>
      <c r="O13" s="14">
        <v>450</v>
      </c>
      <c r="P13" s="15">
        <v>200</v>
      </c>
      <c r="Q13" s="16">
        <v>250</v>
      </c>
      <c r="R13" s="16"/>
      <c r="S13" s="16"/>
      <c r="T13" s="16"/>
      <c r="U13" s="16"/>
      <c r="V13" s="16"/>
      <c r="W13" s="70"/>
    </row>
    <row r="14" spans="1:25" x14ac:dyDescent="0.55000000000000004">
      <c r="A14" s="12">
        <v>10</v>
      </c>
      <c r="B14" s="13"/>
      <c r="C14" s="14"/>
      <c r="D14" s="15"/>
      <c r="E14" s="16"/>
      <c r="F14" s="15"/>
      <c r="G14" s="15"/>
      <c r="H14" s="15"/>
      <c r="I14" s="15"/>
      <c r="J14" s="15"/>
      <c r="K14" s="66"/>
      <c r="M14" s="18">
        <v>24</v>
      </c>
      <c r="N14" s="13" t="s">
        <v>120</v>
      </c>
      <c r="O14" s="14">
        <v>950</v>
      </c>
      <c r="P14" s="15">
        <v>350</v>
      </c>
      <c r="Q14" s="16">
        <v>600</v>
      </c>
      <c r="R14" s="16"/>
      <c r="S14" s="16"/>
      <c r="T14" s="16"/>
      <c r="U14" s="16"/>
      <c r="V14" s="16"/>
      <c r="W14" s="70"/>
    </row>
    <row r="15" spans="1:25" x14ac:dyDescent="0.55000000000000004">
      <c r="A15" s="12">
        <v>11</v>
      </c>
      <c r="B15" s="13"/>
      <c r="C15" s="14"/>
      <c r="D15" s="15"/>
      <c r="E15" s="16"/>
      <c r="F15" s="15"/>
      <c r="G15" s="15"/>
      <c r="H15" s="15"/>
      <c r="I15" s="15"/>
      <c r="J15" s="15"/>
      <c r="K15" s="66"/>
      <c r="M15" s="18">
        <v>25</v>
      </c>
      <c r="N15" s="13" t="s">
        <v>121</v>
      </c>
      <c r="O15" s="14">
        <v>700</v>
      </c>
      <c r="P15" s="15">
        <v>300</v>
      </c>
      <c r="Q15" s="16">
        <v>400</v>
      </c>
      <c r="R15" s="16"/>
      <c r="S15" s="16"/>
      <c r="T15" s="16"/>
      <c r="U15" s="16"/>
      <c r="V15" s="16"/>
      <c r="W15" s="70"/>
    </row>
    <row r="16" spans="1:25" x14ac:dyDescent="0.55000000000000004">
      <c r="A16" s="12">
        <v>12</v>
      </c>
      <c r="B16" s="13"/>
      <c r="C16" s="14"/>
      <c r="D16" s="15"/>
      <c r="E16" s="16"/>
      <c r="F16" s="15"/>
      <c r="G16" s="15"/>
      <c r="H16" s="15"/>
      <c r="I16" s="15"/>
      <c r="J16" s="15"/>
      <c r="K16" s="66"/>
      <c r="M16" s="18">
        <v>26</v>
      </c>
      <c r="N16" s="13" t="s">
        <v>122</v>
      </c>
      <c r="O16" s="14">
        <v>700</v>
      </c>
      <c r="P16" s="15">
        <v>400</v>
      </c>
      <c r="Q16" s="16">
        <v>300</v>
      </c>
      <c r="R16" s="16"/>
      <c r="S16" s="16"/>
      <c r="T16" s="16"/>
      <c r="U16" s="16"/>
      <c r="V16" s="16"/>
      <c r="W16" s="70"/>
    </row>
    <row r="17" spans="1:23" x14ac:dyDescent="0.55000000000000004">
      <c r="A17" s="12">
        <v>13</v>
      </c>
      <c r="B17" s="13"/>
      <c r="C17" s="14"/>
      <c r="D17" s="15"/>
      <c r="E17" s="16"/>
      <c r="F17" s="15"/>
      <c r="G17" s="15"/>
      <c r="H17" s="15"/>
      <c r="I17" s="15"/>
      <c r="J17" s="15"/>
      <c r="K17" s="66"/>
      <c r="M17" s="18">
        <v>27</v>
      </c>
      <c r="N17" s="13" t="s">
        <v>123</v>
      </c>
      <c r="O17" s="14">
        <v>900</v>
      </c>
      <c r="P17" s="15">
        <v>500</v>
      </c>
      <c r="Q17" s="16">
        <v>400</v>
      </c>
      <c r="R17" s="16"/>
      <c r="S17" s="16"/>
      <c r="T17" s="16"/>
      <c r="U17" s="16"/>
      <c r="V17" s="16"/>
      <c r="W17" s="70"/>
    </row>
    <row r="18" spans="1:23" ht="18.5" thickBot="1" x14ac:dyDescent="0.6">
      <c r="A18" s="12">
        <v>14</v>
      </c>
      <c r="B18" s="19"/>
      <c r="C18" s="20"/>
      <c r="D18" s="21"/>
      <c r="E18" s="22"/>
      <c r="F18" s="21"/>
      <c r="G18" s="21"/>
      <c r="H18" s="21"/>
      <c r="I18" s="21"/>
      <c r="J18" s="21"/>
      <c r="K18" s="68"/>
      <c r="M18" s="18">
        <v>28</v>
      </c>
      <c r="N18" s="13" t="s">
        <v>124</v>
      </c>
      <c r="O18" s="14">
        <v>850</v>
      </c>
      <c r="P18" s="15">
        <v>350</v>
      </c>
      <c r="Q18" s="16">
        <v>500</v>
      </c>
      <c r="R18" s="16"/>
      <c r="S18" s="16"/>
      <c r="T18" s="16"/>
      <c r="U18" s="16"/>
      <c r="V18" s="16"/>
      <c r="W18" s="70"/>
    </row>
    <row r="19" spans="1:23" ht="18.5" thickTop="1" x14ac:dyDescent="0.55000000000000004">
      <c r="A19" s="23"/>
      <c r="B19" s="24"/>
      <c r="C19" s="173">
        <f>SUBTOTAL(109,テーブル1517[総世帯数])</f>
        <v>3350</v>
      </c>
      <c r="D19" s="73">
        <f>SUBTOTAL(109,テーブル1517[戸建て])</f>
        <v>1950</v>
      </c>
      <c r="E19" s="73">
        <f>SUBTOTAL(109,テーブル1517[集合住宅])</f>
        <v>1400</v>
      </c>
      <c r="F19" s="73"/>
      <c r="G19" s="73"/>
      <c r="H19" s="73"/>
      <c r="I19" s="73"/>
      <c r="J19" s="73"/>
      <c r="K19" s="170"/>
      <c r="M19" s="18">
        <v>29</v>
      </c>
      <c r="N19" s="13" t="s">
        <v>125</v>
      </c>
      <c r="O19" s="14">
        <v>450</v>
      </c>
      <c r="P19" s="15">
        <v>250</v>
      </c>
      <c r="Q19" s="16">
        <v>200</v>
      </c>
      <c r="R19" s="16"/>
      <c r="S19" s="16"/>
      <c r="T19" s="16"/>
      <c r="U19" s="16"/>
      <c r="V19" s="16"/>
      <c r="W19" s="70"/>
    </row>
    <row r="20" spans="1:23" x14ac:dyDescent="0.55000000000000004">
      <c r="M20" s="18">
        <v>30</v>
      </c>
      <c r="N20" s="13" t="s">
        <v>126</v>
      </c>
      <c r="O20" s="14">
        <v>600</v>
      </c>
      <c r="P20" s="15">
        <v>300</v>
      </c>
      <c r="Q20" s="16">
        <v>300</v>
      </c>
      <c r="R20" s="16"/>
      <c r="S20" s="16"/>
      <c r="T20" s="16"/>
      <c r="U20" s="16"/>
      <c r="V20" s="16"/>
      <c r="W20" s="70"/>
    </row>
    <row r="21" spans="1:23" ht="18" customHeight="1" x14ac:dyDescent="0.5500000000000000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4"/>
      <c r="M21" s="18">
        <v>31</v>
      </c>
      <c r="N21" s="13"/>
      <c r="O21" s="14"/>
      <c r="P21" s="15"/>
      <c r="Q21" s="16"/>
      <c r="R21" s="16"/>
      <c r="S21" s="16"/>
      <c r="T21" s="16"/>
      <c r="U21" s="16"/>
      <c r="V21" s="16"/>
      <c r="W21" s="70"/>
    </row>
    <row r="22" spans="1:23" ht="18" customHeight="1" x14ac:dyDescent="0.5500000000000000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  <c r="M22" s="18">
        <v>32</v>
      </c>
      <c r="N22" s="13"/>
      <c r="O22" s="14"/>
      <c r="P22" s="15"/>
      <c r="Q22" s="16"/>
      <c r="R22" s="16"/>
      <c r="S22" s="16"/>
      <c r="T22" s="16"/>
      <c r="U22" s="16"/>
      <c r="V22" s="16"/>
      <c r="W22" s="70"/>
    </row>
    <row r="23" spans="1:23" ht="20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0" t="s">
        <v>72</v>
      </c>
      <c r="H23" s="160" t="s">
        <v>73</v>
      </c>
      <c r="I23" s="160" t="s">
        <v>74</v>
      </c>
      <c r="J23" s="160" t="s">
        <v>75</v>
      </c>
      <c r="K23" s="163" t="s">
        <v>84</v>
      </c>
      <c r="M23" s="18">
        <v>33</v>
      </c>
      <c r="N23" s="13"/>
      <c r="O23" s="14"/>
      <c r="P23" s="15"/>
      <c r="Q23" s="16"/>
      <c r="R23" s="16"/>
      <c r="S23" s="16"/>
      <c r="T23" s="16"/>
      <c r="U23" s="16"/>
      <c r="V23" s="16"/>
      <c r="W23" s="70"/>
    </row>
    <row r="24" spans="1:23" x14ac:dyDescent="0.55000000000000004">
      <c r="A24" s="32">
        <v>47</v>
      </c>
      <c r="B24" s="176" t="s">
        <v>139</v>
      </c>
      <c r="C24" s="14">
        <v>250</v>
      </c>
      <c r="D24" s="15">
        <v>250</v>
      </c>
      <c r="E24" s="16">
        <v>0</v>
      </c>
      <c r="F24" s="15"/>
      <c r="G24" s="15"/>
      <c r="H24" s="15"/>
      <c r="I24" s="15"/>
      <c r="J24" s="15"/>
      <c r="K24" s="69"/>
      <c r="M24" s="18">
        <v>34</v>
      </c>
      <c r="N24" s="13"/>
      <c r="O24" s="14"/>
      <c r="P24" s="15"/>
      <c r="Q24" s="16"/>
      <c r="R24" s="16"/>
      <c r="S24" s="16"/>
      <c r="T24" s="16"/>
      <c r="U24" s="16"/>
      <c r="V24" s="16"/>
      <c r="W24" s="70"/>
    </row>
    <row r="25" spans="1:23" x14ac:dyDescent="0.55000000000000004">
      <c r="A25" s="32">
        <v>48</v>
      </c>
      <c r="B25" s="13" t="s">
        <v>127</v>
      </c>
      <c r="C25" s="14">
        <v>650</v>
      </c>
      <c r="D25" s="15">
        <v>300</v>
      </c>
      <c r="E25" s="16">
        <v>350</v>
      </c>
      <c r="F25" s="15"/>
      <c r="G25" s="15"/>
      <c r="H25" s="15"/>
      <c r="I25" s="15"/>
      <c r="J25" s="15"/>
      <c r="K25" s="15"/>
      <c r="M25" s="18">
        <v>35</v>
      </c>
      <c r="N25" s="13"/>
      <c r="O25" s="14"/>
      <c r="P25" s="15"/>
      <c r="Q25" s="16"/>
      <c r="R25" s="16"/>
      <c r="S25" s="16"/>
      <c r="T25" s="16"/>
      <c r="U25" s="16"/>
      <c r="V25" s="16"/>
      <c r="W25" s="70"/>
    </row>
    <row r="26" spans="1:23" x14ac:dyDescent="0.55000000000000004">
      <c r="A26" s="32">
        <v>49</v>
      </c>
      <c r="B26" s="13" t="s">
        <v>128</v>
      </c>
      <c r="C26" s="14">
        <v>900</v>
      </c>
      <c r="D26" s="15">
        <v>400</v>
      </c>
      <c r="E26" s="16">
        <v>500</v>
      </c>
      <c r="F26" s="15"/>
      <c r="G26" s="15"/>
      <c r="H26" s="15"/>
      <c r="I26" s="15"/>
      <c r="J26" s="15"/>
      <c r="K26" s="15"/>
      <c r="M26" s="18">
        <v>36</v>
      </c>
      <c r="N26" s="13"/>
      <c r="O26" s="14"/>
      <c r="P26" s="15"/>
      <c r="Q26" s="16"/>
      <c r="R26" s="16"/>
      <c r="S26" s="16"/>
      <c r="T26" s="16"/>
      <c r="U26" s="16"/>
      <c r="V26" s="16"/>
      <c r="W26" s="70"/>
    </row>
    <row r="27" spans="1:23" x14ac:dyDescent="0.55000000000000004">
      <c r="A27" s="32">
        <v>50</v>
      </c>
      <c r="B27" s="13" t="s">
        <v>129</v>
      </c>
      <c r="C27" s="14">
        <v>600</v>
      </c>
      <c r="D27" s="15">
        <v>600</v>
      </c>
      <c r="E27" s="16">
        <v>0</v>
      </c>
      <c r="F27" s="15"/>
      <c r="G27" s="15"/>
      <c r="H27" s="15"/>
      <c r="I27" s="15"/>
      <c r="J27" s="15"/>
      <c r="K27" s="15"/>
      <c r="M27" s="18">
        <v>37</v>
      </c>
      <c r="N27" s="13"/>
      <c r="O27" s="14"/>
      <c r="P27" s="15"/>
      <c r="Q27" s="16"/>
      <c r="R27" s="16"/>
      <c r="S27" s="16"/>
      <c r="T27" s="16"/>
      <c r="U27" s="16"/>
      <c r="V27" s="16"/>
      <c r="W27" s="70"/>
    </row>
    <row r="28" spans="1:23" x14ac:dyDescent="0.55000000000000004">
      <c r="A28" s="32">
        <v>51</v>
      </c>
      <c r="B28" s="13" t="s">
        <v>130</v>
      </c>
      <c r="C28" s="14">
        <v>700</v>
      </c>
      <c r="D28" s="15">
        <v>400</v>
      </c>
      <c r="E28" s="16">
        <v>300</v>
      </c>
      <c r="F28" s="15"/>
      <c r="G28" s="15"/>
      <c r="H28" s="15"/>
      <c r="I28" s="15"/>
      <c r="J28" s="15"/>
      <c r="K28" s="15"/>
      <c r="M28" s="18">
        <v>38</v>
      </c>
      <c r="N28" s="13"/>
      <c r="O28" s="14"/>
      <c r="P28" s="15"/>
      <c r="Q28" s="16"/>
      <c r="R28" s="16"/>
      <c r="S28" s="16"/>
      <c r="T28" s="16"/>
      <c r="U28" s="16"/>
      <c r="V28" s="16"/>
      <c r="W28" s="70"/>
    </row>
    <row r="29" spans="1:23" x14ac:dyDescent="0.55000000000000004">
      <c r="A29" s="32">
        <v>52</v>
      </c>
      <c r="B29" s="13" t="s">
        <v>131</v>
      </c>
      <c r="C29" s="14">
        <v>600</v>
      </c>
      <c r="D29" s="15">
        <v>300</v>
      </c>
      <c r="E29" s="16">
        <v>300</v>
      </c>
      <c r="F29" s="15"/>
      <c r="G29" s="15"/>
      <c r="H29" s="15"/>
      <c r="I29" s="15"/>
      <c r="J29" s="15"/>
      <c r="K29" s="15"/>
      <c r="M29" s="18">
        <v>39</v>
      </c>
      <c r="N29" s="13"/>
      <c r="O29" s="14"/>
      <c r="P29" s="15"/>
      <c r="Q29" s="16"/>
      <c r="R29" s="16"/>
      <c r="S29" s="16"/>
      <c r="T29" s="16"/>
      <c r="U29" s="16"/>
      <c r="V29" s="16"/>
      <c r="W29" s="70"/>
    </row>
    <row r="30" spans="1:23" x14ac:dyDescent="0.55000000000000004">
      <c r="A30" s="32">
        <v>53</v>
      </c>
      <c r="B30" s="176" t="s">
        <v>132</v>
      </c>
      <c r="C30" s="14">
        <v>450</v>
      </c>
      <c r="D30" s="15">
        <v>250</v>
      </c>
      <c r="E30" s="16">
        <v>200</v>
      </c>
      <c r="F30" s="15"/>
      <c r="G30" s="15"/>
      <c r="H30" s="15"/>
      <c r="I30" s="15"/>
      <c r="J30" s="15"/>
      <c r="K30" s="15"/>
      <c r="M30" s="18">
        <v>40</v>
      </c>
      <c r="N30" s="13"/>
      <c r="O30" s="14"/>
      <c r="P30" s="15"/>
      <c r="Q30" s="16"/>
      <c r="R30" s="16"/>
      <c r="S30" s="16"/>
      <c r="T30" s="16"/>
      <c r="U30" s="16"/>
      <c r="V30" s="16"/>
      <c r="W30" s="70"/>
    </row>
    <row r="31" spans="1:23" x14ac:dyDescent="0.55000000000000004">
      <c r="A31" s="32">
        <v>54</v>
      </c>
      <c r="B31" s="176" t="s">
        <v>133</v>
      </c>
      <c r="C31" s="14">
        <v>150</v>
      </c>
      <c r="D31" s="15">
        <v>150</v>
      </c>
      <c r="E31" s="16">
        <v>0</v>
      </c>
      <c r="F31" s="15"/>
      <c r="G31" s="15"/>
      <c r="H31" s="15"/>
      <c r="I31" s="15"/>
      <c r="J31" s="15"/>
      <c r="K31" s="15"/>
      <c r="M31" s="18">
        <v>41</v>
      </c>
      <c r="N31" s="13"/>
      <c r="O31" s="14"/>
      <c r="P31" s="15"/>
      <c r="Q31" s="16"/>
      <c r="R31" s="16"/>
      <c r="S31" s="16"/>
      <c r="T31" s="16"/>
      <c r="U31" s="16"/>
      <c r="V31" s="16"/>
      <c r="W31" s="70"/>
    </row>
    <row r="32" spans="1:23" x14ac:dyDescent="0.55000000000000004">
      <c r="A32" s="32">
        <v>55</v>
      </c>
      <c r="B32" s="176" t="s">
        <v>134</v>
      </c>
      <c r="C32" s="14">
        <v>500</v>
      </c>
      <c r="D32" s="15">
        <v>250</v>
      </c>
      <c r="E32" s="16">
        <v>250</v>
      </c>
      <c r="F32" s="15"/>
      <c r="G32" s="15"/>
      <c r="H32" s="15"/>
      <c r="I32" s="15"/>
      <c r="J32" s="15"/>
      <c r="K32" s="15"/>
      <c r="M32" s="18">
        <v>42</v>
      </c>
      <c r="N32" s="13"/>
      <c r="O32" s="14"/>
      <c r="P32" s="15"/>
      <c r="Q32" s="16"/>
      <c r="R32" s="16"/>
      <c r="S32" s="16"/>
      <c r="T32" s="16"/>
      <c r="U32" s="16"/>
      <c r="V32" s="16"/>
      <c r="W32" s="70"/>
    </row>
    <row r="33" spans="1:24" x14ac:dyDescent="0.55000000000000004">
      <c r="A33" s="32">
        <v>56</v>
      </c>
      <c r="B33" s="176" t="s">
        <v>135</v>
      </c>
      <c r="C33" s="14">
        <v>650</v>
      </c>
      <c r="D33" s="15">
        <v>450</v>
      </c>
      <c r="E33" s="16">
        <v>200</v>
      </c>
      <c r="F33" s="15"/>
      <c r="G33" s="15"/>
      <c r="H33" s="15"/>
      <c r="I33" s="15"/>
      <c r="J33" s="15"/>
      <c r="K33" s="15"/>
      <c r="M33" s="18">
        <v>43</v>
      </c>
      <c r="N33" s="13"/>
      <c r="O33" s="14"/>
      <c r="P33" s="15"/>
      <c r="Q33" s="16"/>
      <c r="R33" s="16"/>
      <c r="S33" s="16"/>
      <c r="T33" s="16"/>
      <c r="U33" s="16"/>
      <c r="V33" s="16"/>
      <c r="W33" s="70"/>
    </row>
    <row r="34" spans="1:24" x14ac:dyDescent="0.55000000000000004">
      <c r="A34" s="32">
        <v>57</v>
      </c>
      <c r="B34" s="176" t="s">
        <v>136</v>
      </c>
      <c r="C34" s="14">
        <v>900</v>
      </c>
      <c r="D34" s="15">
        <v>300</v>
      </c>
      <c r="E34" s="16">
        <v>600</v>
      </c>
      <c r="F34" s="15"/>
      <c r="G34" s="15"/>
      <c r="H34" s="15"/>
      <c r="I34" s="15"/>
      <c r="J34" s="15"/>
      <c r="K34" s="15"/>
      <c r="M34" s="18">
        <v>44</v>
      </c>
      <c r="N34" s="13"/>
      <c r="O34" s="14"/>
      <c r="P34" s="15"/>
      <c r="Q34" s="16"/>
      <c r="R34" s="16"/>
      <c r="S34" s="16"/>
      <c r="T34" s="16"/>
      <c r="U34" s="16"/>
      <c r="V34" s="16"/>
      <c r="W34" s="70"/>
    </row>
    <row r="35" spans="1:24" x14ac:dyDescent="0.55000000000000004">
      <c r="A35" s="32">
        <v>58</v>
      </c>
      <c r="B35" s="176" t="s">
        <v>137</v>
      </c>
      <c r="C35" s="14">
        <v>700</v>
      </c>
      <c r="D35" s="15">
        <v>450</v>
      </c>
      <c r="E35" s="16">
        <v>250</v>
      </c>
      <c r="F35" s="15"/>
      <c r="G35" s="15"/>
      <c r="H35" s="15"/>
      <c r="I35" s="15"/>
      <c r="J35" s="15"/>
      <c r="K35" s="15"/>
      <c r="M35" s="18">
        <v>45</v>
      </c>
      <c r="N35" s="13"/>
      <c r="O35" s="14"/>
      <c r="P35" s="15"/>
      <c r="Q35" s="16"/>
      <c r="R35" s="16"/>
      <c r="S35" s="16"/>
      <c r="T35" s="16"/>
      <c r="U35" s="16"/>
      <c r="V35" s="16"/>
      <c r="W35" s="70"/>
    </row>
    <row r="36" spans="1:24" x14ac:dyDescent="0.55000000000000004">
      <c r="A36" s="32">
        <v>59</v>
      </c>
      <c r="B36" s="176" t="s">
        <v>138</v>
      </c>
      <c r="C36" s="14">
        <v>700</v>
      </c>
      <c r="D36" s="15">
        <v>400</v>
      </c>
      <c r="E36" s="16">
        <v>300</v>
      </c>
      <c r="F36" s="15"/>
      <c r="G36" s="15"/>
      <c r="H36" s="15"/>
      <c r="I36" s="15"/>
      <c r="J36" s="15"/>
      <c r="K36" s="15"/>
      <c r="M36" s="18">
        <v>46</v>
      </c>
      <c r="N36" s="19"/>
      <c r="O36" s="20"/>
      <c r="P36" s="21"/>
      <c r="Q36" s="22"/>
      <c r="R36" s="22"/>
      <c r="S36" s="22"/>
      <c r="T36" s="22"/>
      <c r="U36" s="22"/>
      <c r="V36" s="22"/>
      <c r="W36" s="72"/>
    </row>
    <row r="37" spans="1:24" x14ac:dyDescent="0.55000000000000004">
      <c r="A37" s="32">
        <v>60</v>
      </c>
      <c r="B37" s="13"/>
      <c r="C37" s="14"/>
      <c r="D37" s="15"/>
      <c r="E37" s="16"/>
      <c r="F37" s="15"/>
      <c r="G37" s="15"/>
      <c r="H37" s="15"/>
      <c r="I37" s="15"/>
      <c r="J37" s="15"/>
      <c r="K37" s="15"/>
      <c r="M37" s="18">
        <v>63</v>
      </c>
      <c r="N37" s="19"/>
      <c r="O37" s="20"/>
      <c r="P37" s="21"/>
      <c r="Q37" s="22"/>
      <c r="R37" s="22"/>
      <c r="S37" s="22"/>
      <c r="T37" s="22"/>
      <c r="U37" s="22"/>
      <c r="V37" s="22"/>
      <c r="W37" s="72"/>
    </row>
    <row r="38" spans="1:24" x14ac:dyDescent="0.55000000000000004">
      <c r="A38" s="32">
        <v>61</v>
      </c>
      <c r="B38" s="13"/>
      <c r="C38" s="14"/>
      <c r="D38" s="15"/>
      <c r="E38" s="16"/>
      <c r="F38" s="15"/>
      <c r="G38" s="15"/>
      <c r="H38" s="15"/>
      <c r="I38" s="15"/>
      <c r="J38" s="15"/>
      <c r="K38" s="15"/>
      <c r="M38" s="18">
        <v>64</v>
      </c>
      <c r="N38" s="19"/>
      <c r="O38" s="20"/>
      <c r="P38" s="21"/>
      <c r="Q38" s="22"/>
      <c r="R38" s="22"/>
      <c r="S38" s="22"/>
      <c r="T38" s="22"/>
      <c r="U38" s="22"/>
      <c r="V38" s="22"/>
      <c r="W38" s="72"/>
    </row>
    <row r="39" spans="1:24" ht="18.5" thickBot="1" x14ac:dyDescent="0.6">
      <c r="A39" s="36">
        <v>62</v>
      </c>
      <c r="B39" s="37"/>
      <c r="C39" s="38"/>
      <c r="D39" s="39"/>
      <c r="E39" s="40"/>
      <c r="F39" s="39"/>
      <c r="G39" s="39"/>
      <c r="H39" s="39"/>
      <c r="I39" s="39"/>
      <c r="J39" s="39"/>
      <c r="K39" s="39"/>
      <c r="M39" s="33"/>
      <c r="N39" s="34"/>
      <c r="O39" s="45">
        <f>SUBTOTAL(109,テーブル3618[総世帯数])</f>
        <v>9900</v>
      </c>
      <c r="P39" s="46">
        <f>SUBTOTAL(109,テーブル3618[戸建て])</f>
        <v>4800</v>
      </c>
      <c r="Q39" s="46">
        <f>SUBTOTAL(109,テーブル3618[集合住宅])</f>
        <v>5100</v>
      </c>
      <c r="R39" s="46"/>
      <c r="S39" s="46"/>
      <c r="T39" s="46"/>
      <c r="U39" s="46"/>
      <c r="V39" s="46"/>
      <c r="W39" s="171"/>
    </row>
    <row r="40" spans="1:24" ht="18.5" thickTop="1" x14ac:dyDescent="0.55000000000000004">
      <c r="A40" s="41"/>
      <c r="B40" s="42"/>
      <c r="C40" s="47">
        <f>SUBTOTAL(109,テーブル4719[総世帯数])</f>
        <v>7750</v>
      </c>
      <c r="D40" s="48">
        <f>SUBTOTAL(109,テーブル4719[戸建て])</f>
        <v>4500</v>
      </c>
      <c r="E40" s="49">
        <f>SUBTOTAL(109,テーブル4719[集合住宅])</f>
        <v>3250</v>
      </c>
      <c r="F40" s="48"/>
      <c r="G40" s="48"/>
      <c r="H40" s="48"/>
      <c r="I40" s="48"/>
      <c r="J40" s="48"/>
      <c r="K40" s="172"/>
    </row>
    <row r="42" spans="1:24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I42" s="190" t="s">
        <v>152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2"/>
      <c r="X42" s="74"/>
    </row>
    <row r="43" spans="1:24" ht="29" x14ac:dyDescent="0.55000000000000004">
      <c r="A43" s="62" t="s">
        <v>72</v>
      </c>
      <c r="B43" s="63">
        <v>46139</v>
      </c>
      <c r="C43" s="64" t="s">
        <v>83</v>
      </c>
      <c r="D43" s="63">
        <f>B43+9</f>
        <v>46148</v>
      </c>
      <c r="E43" s="131">
        <f>B43-5</f>
        <v>46134</v>
      </c>
      <c r="F43" s="174"/>
      <c r="I43" s="75" t="s">
        <v>79</v>
      </c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/>
    </row>
    <row r="44" spans="1:24" ht="29" x14ac:dyDescent="0.55000000000000004">
      <c r="A44" s="62" t="s">
        <v>73</v>
      </c>
      <c r="B44" s="63">
        <f>B43+7</f>
        <v>46146</v>
      </c>
      <c r="C44" s="64" t="s">
        <v>83</v>
      </c>
      <c r="D44" s="63">
        <f>B44+9</f>
        <v>46155</v>
      </c>
      <c r="E44" s="131">
        <f>B44-5</f>
        <v>46141</v>
      </c>
      <c r="F44" s="174"/>
      <c r="I44" s="79" t="s">
        <v>82</v>
      </c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</row>
    <row r="45" spans="1:24" ht="29" x14ac:dyDescent="0.55000000000000004">
      <c r="A45" s="62" t="s">
        <v>74</v>
      </c>
      <c r="B45" s="63">
        <f>B44+7</f>
        <v>46153</v>
      </c>
      <c r="C45" s="64" t="s">
        <v>83</v>
      </c>
      <c r="D45" s="63">
        <f>B45+9</f>
        <v>46162</v>
      </c>
      <c r="E45" s="131">
        <f>B45-5</f>
        <v>46148</v>
      </c>
      <c r="F45" s="174"/>
      <c r="I45" s="79" t="s">
        <v>81</v>
      </c>
      <c r="J45" s="80"/>
      <c r="K45" s="80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/>
    </row>
    <row r="46" spans="1:24" ht="29" x14ac:dyDescent="0.55000000000000004">
      <c r="A46" s="62" t="s">
        <v>75</v>
      </c>
      <c r="B46" s="60">
        <f>B45+7</f>
        <v>46160</v>
      </c>
      <c r="C46" s="61" t="s">
        <v>83</v>
      </c>
      <c r="D46" s="63">
        <f>B46+9</f>
        <v>46169</v>
      </c>
      <c r="E46" s="131">
        <f>B46-5</f>
        <v>46155</v>
      </c>
      <c r="F46" s="174"/>
      <c r="I46" s="83" t="s">
        <v>80</v>
      </c>
      <c r="J46" s="84"/>
      <c r="K46" s="84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</row>
    <row r="47" spans="1:24" ht="29" x14ac:dyDescent="0.55000000000000004">
      <c r="A47" s="62" t="s">
        <v>84</v>
      </c>
      <c r="B47" s="60">
        <f>B46+7</f>
        <v>46167</v>
      </c>
      <c r="C47" s="61" t="s">
        <v>83</v>
      </c>
      <c r="D47" s="63">
        <f>B47+9</f>
        <v>46176</v>
      </c>
      <c r="E47" s="131">
        <f>B47-5</f>
        <v>46162</v>
      </c>
      <c r="F47" s="174"/>
      <c r="I47" s="181" t="s">
        <v>154</v>
      </c>
      <c r="J47" s="182"/>
      <c r="K47" s="182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4"/>
    </row>
    <row r="48" spans="1:24" ht="29" x14ac:dyDescent="0.55000000000000004">
      <c r="I48" s="109" t="s">
        <v>86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</row>
    <row r="49" spans="9:24" ht="22.5" x14ac:dyDescent="0.55000000000000004">
      <c r="I49" s="58" t="s">
        <v>150</v>
      </c>
      <c r="J49" s="59"/>
      <c r="K49" s="5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</row>
    <row r="50" spans="9:24" x14ac:dyDescent="0.55000000000000004">
      <c r="I50" s="178" t="s">
        <v>151</v>
      </c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/>
    </row>
    <row r="51" spans="9:24" ht="22.5" x14ac:dyDescent="0.55000000000000004">
      <c r="I51" s="110" t="s">
        <v>95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X51" s="35"/>
    </row>
    <row r="52" spans="9:24" ht="22.5" x14ac:dyDescent="0.55000000000000004">
      <c r="I52" s="55" t="s">
        <v>85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</row>
    <row r="53" spans="9:24" ht="22.5" x14ac:dyDescent="0.55000000000000004"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2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3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Y53"/>
  <sheetViews>
    <sheetView topLeftCell="A26" zoomScale="85" zoomScaleNormal="85" workbookViewId="0">
      <selection activeCell="B44" sqref="B44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5" customHeight="1" x14ac:dyDescent="0.95">
      <c r="A1" s="50"/>
      <c r="B1" s="50" t="s">
        <v>210</v>
      </c>
      <c r="C1" s="50"/>
      <c r="D1" s="89">
        <v>3</v>
      </c>
      <c r="E1" s="51" t="s">
        <v>77</v>
      </c>
      <c r="F1" s="156" t="s">
        <v>207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186"/>
      <c r="U1" s="188"/>
      <c r="V1" s="187" t="s">
        <v>78</v>
      </c>
    </row>
    <row r="2" spans="1:25" ht="18" customHeight="1" x14ac:dyDescent="0.55000000000000004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M2" s="96"/>
      <c r="N2" s="97"/>
      <c r="O2" s="97"/>
      <c r="P2" s="97"/>
      <c r="Q2" s="97"/>
      <c r="R2" s="97"/>
      <c r="S2" s="97"/>
      <c r="T2" s="97"/>
      <c r="U2" s="97"/>
      <c r="V2" s="97"/>
      <c r="W2" s="98"/>
    </row>
    <row r="3" spans="1:25" ht="18" customHeight="1" x14ac:dyDescent="0.55000000000000004">
      <c r="A3" s="93"/>
      <c r="B3" s="94"/>
      <c r="C3" s="94"/>
      <c r="D3" s="94"/>
      <c r="E3" s="94"/>
      <c r="F3" s="94"/>
      <c r="G3" s="94"/>
      <c r="H3" s="94"/>
      <c r="I3" s="94"/>
      <c r="J3" s="94"/>
      <c r="K3" s="95"/>
      <c r="M3" s="99"/>
      <c r="N3" s="100"/>
      <c r="O3" s="100"/>
      <c r="P3" s="100"/>
      <c r="Q3" s="100"/>
      <c r="R3" s="100"/>
      <c r="S3" s="100"/>
      <c r="T3" s="100"/>
      <c r="U3" s="100"/>
      <c r="V3" s="100"/>
      <c r="W3" s="101"/>
    </row>
    <row r="4" spans="1:25" ht="20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61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9" t="s">
        <v>73</v>
      </c>
      <c r="U4" s="159" t="s">
        <v>74</v>
      </c>
      <c r="V4" s="159" t="s">
        <v>75</v>
      </c>
      <c r="W4" s="162" t="s">
        <v>84</v>
      </c>
    </row>
    <row r="5" spans="1:25" x14ac:dyDescent="0.55000000000000004">
      <c r="A5" s="12">
        <v>1</v>
      </c>
      <c r="B5" s="13" t="s">
        <v>157</v>
      </c>
      <c r="C5" s="14">
        <v>400</v>
      </c>
      <c r="D5" s="15">
        <v>300</v>
      </c>
      <c r="E5" s="16">
        <v>100</v>
      </c>
      <c r="F5" s="15"/>
      <c r="G5" s="15"/>
      <c r="H5" s="15"/>
      <c r="I5" s="15"/>
      <c r="J5" s="15"/>
      <c r="K5" s="67"/>
      <c r="M5" s="17">
        <v>15</v>
      </c>
      <c r="N5" s="13" t="s">
        <v>164</v>
      </c>
      <c r="O5" s="14">
        <v>400</v>
      </c>
      <c r="P5" s="15">
        <v>400</v>
      </c>
      <c r="Q5" s="16">
        <v>0</v>
      </c>
      <c r="R5" s="16"/>
      <c r="S5" s="16"/>
      <c r="T5" s="16"/>
      <c r="U5" s="16"/>
      <c r="V5" s="16"/>
      <c r="W5" s="71"/>
    </row>
    <row r="6" spans="1:25" x14ac:dyDescent="0.55000000000000004">
      <c r="A6" s="12">
        <v>2</v>
      </c>
      <c r="B6" s="13" t="s">
        <v>158</v>
      </c>
      <c r="C6" s="14">
        <v>500</v>
      </c>
      <c r="D6" s="15">
        <v>400</v>
      </c>
      <c r="E6" s="16">
        <v>100</v>
      </c>
      <c r="F6" s="15"/>
      <c r="G6" s="15"/>
      <c r="H6" s="15"/>
      <c r="I6" s="15"/>
      <c r="J6" s="15"/>
      <c r="K6" s="66"/>
      <c r="M6" s="18">
        <v>16</v>
      </c>
      <c r="N6" s="13" t="s">
        <v>165</v>
      </c>
      <c r="O6" s="14">
        <v>900</v>
      </c>
      <c r="P6" s="15">
        <v>200</v>
      </c>
      <c r="Q6" s="16">
        <v>700</v>
      </c>
      <c r="R6" s="16"/>
      <c r="S6" s="16"/>
      <c r="T6" s="16"/>
      <c r="U6" s="16"/>
      <c r="V6" s="16"/>
      <c r="W6" s="70"/>
    </row>
    <row r="7" spans="1:25" x14ac:dyDescent="0.55000000000000004">
      <c r="A7" s="12">
        <v>3</v>
      </c>
      <c r="B7" s="13" t="s">
        <v>160</v>
      </c>
      <c r="C7" s="14">
        <v>650</v>
      </c>
      <c r="D7" s="15">
        <v>500</v>
      </c>
      <c r="E7" s="16">
        <v>150</v>
      </c>
      <c r="F7" s="15"/>
      <c r="G7" s="15"/>
      <c r="H7" s="15"/>
      <c r="I7" s="15"/>
      <c r="J7" s="15"/>
      <c r="K7" s="66"/>
      <c r="M7" s="18">
        <v>17</v>
      </c>
      <c r="N7" s="13" t="s">
        <v>166</v>
      </c>
      <c r="O7" s="14">
        <v>600</v>
      </c>
      <c r="P7" s="15">
        <v>300</v>
      </c>
      <c r="Q7" s="16">
        <v>300</v>
      </c>
      <c r="R7" s="16"/>
      <c r="S7" s="16"/>
      <c r="T7" s="16"/>
      <c r="U7" s="16"/>
      <c r="V7" s="16"/>
      <c r="W7" s="70"/>
      <c r="Y7" s="108"/>
    </row>
    <row r="8" spans="1:25" x14ac:dyDescent="0.55000000000000004">
      <c r="A8" s="12">
        <v>4</v>
      </c>
      <c r="B8" s="13" t="s">
        <v>159</v>
      </c>
      <c r="C8" s="14">
        <v>450</v>
      </c>
      <c r="D8" s="15">
        <v>400</v>
      </c>
      <c r="E8" s="16">
        <v>50</v>
      </c>
      <c r="F8" s="15"/>
      <c r="G8" s="15"/>
      <c r="H8" s="15"/>
      <c r="I8" s="15"/>
      <c r="J8" s="15"/>
      <c r="K8" s="66"/>
      <c r="M8" s="18">
        <v>18</v>
      </c>
      <c r="N8" s="13" t="s">
        <v>167</v>
      </c>
      <c r="O8" s="14">
        <v>1200</v>
      </c>
      <c r="P8" s="15">
        <v>400</v>
      </c>
      <c r="Q8" s="16">
        <v>800</v>
      </c>
      <c r="R8" s="16"/>
      <c r="S8" s="16"/>
      <c r="T8" s="16"/>
      <c r="U8" s="16"/>
      <c r="V8" s="16"/>
      <c r="W8" s="70"/>
    </row>
    <row r="9" spans="1:25" x14ac:dyDescent="0.55000000000000004">
      <c r="A9" s="12">
        <v>5</v>
      </c>
      <c r="B9" s="13" t="s">
        <v>161</v>
      </c>
      <c r="C9" s="14">
        <v>400</v>
      </c>
      <c r="D9" s="15">
        <v>400</v>
      </c>
      <c r="E9" s="16">
        <v>0</v>
      </c>
      <c r="F9" s="15"/>
      <c r="G9" s="15"/>
      <c r="H9" s="15"/>
      <c r="I9" s="15" t="s">
        <v>149</v>
      </c>
      <c r="J9" s="15"/>
      <c r="K9" s="66"/>
      <c r="M9" s="18">
        <v>19</v>
      </c>
      <c r="N9" s="175" t="s">
        <v>168</v>
      </c>
      <c r="O9" s="14">
        <v>500</v>
      </c>
      <c r="P9" s="15">
        <v>500</v>
      </c>
      <c r="Q9" s="16">
        <v>0</v>
      </c>
      <c r="R9" s="16"/>
      <c r="S9" s="16"/>
      <c r="T9" s="16"/>
      <c r="U9" s="16"/>
      <c r="V9" s="16"/>
      <c r="W9" s="70"/>
    </row>
    <row r="10" spans="1:25" x14ac:dyDescent="0.55000000000000004">
      <c r="A10" s="12">
        <v>6</v>
      </c>
      <c r="B10" s="13" t="s">
        <v>162</v>
      </c>
      <c r="C10" s="14">
        <v>700</v>
      </c>
      <c r="D10" s="15">
        <v>300</v>
      </c>
      <c r="E10" s="16">
        <v>400</v>
      </c>
      <c r="F10" s="15"/>
      <c r="G10" s="15"/>
      <c r="H10" s="15"/>
      <c r="I10" s="15"/>
      <c r="J10" s="15"/>
      <c r="K10" s="66"/>
      <c r="M10" s="18">
        <v>20</v>
      </c>
      <c r="N10" s="175" t="s">
        <v>169</v>
      </c>
      <c r="O10" s="14">
        <v>1200</v>
      </c>
      <c r="P10" s="15">
        <v>400</v>
      </c>
      <c r="Q10" s="16">
        <v>800</v>
      </c>
      <c r="R10" s="16"/>
      <c r="S10" s="16"/>
      <c r="T10" s="16"/>
      <c r="U10" s="16"/>
      <c r="V10" s="16"/>
      <c r="W10" s="70"/>
    </row>
    <row r="11" spans="1:25" x14ac:dyDescent="0.55000000000000004">
      <c r="A11" s="12">
        <v>7</v>
      </c>
      <c r="B11" s="13" t="s">
        <v>163</v>
      </c>
      <c r="C11" s="14">
        <v>700</v>
      </c>
      <c r="D11" s="15">
        <v>500</v>
      </c>
      <c r="E11" s="16">
        <v>200</v>
      </c>
      <c r="F11" s="15"/>
      <c r="G11" s="15"/>
      <c r="H11" s="15"/>
      <c r="I11" s="15"/>
      <c r="J11" s="15"/>
      <c r="K11" s="66"/>
      <c r="M11" s="18">
        <v>21</v>
      </c>
      <c r="N11" s="13" t="s">
        <v>170</v>
      </c>
      <c r="O11" s="14">
        <v>900</v>
      </c>
      <c r="P11" s="15">
        <v>100</v>
      </c>
      <c r="Q11" s="16">
        <v>800</v>
      </c>
      <c r="R11" s="16"/>
      <c r="S11" s="16"/>
      <c r="T11" s="16"/>
      <c r="U11" s="16"/>
      <c r="V11" s="16"/>
      <c r="W11" s="70"/>
    </row>
    <row r="12" spans="1:25" x14ac:dyDescent="0.55000000000000004">
      <c r="A12" s="12">
        <v>8</v>
      </c>
      <c r="B12" s="13"/>
      <c r="C12" s="14"/>
      <c r="D12" s="15"/>
      <c r="E12" s="16"/>
      <c r="F12" s="15"/>
      <c r="G12" s="15"/>
      <c r="H12" s="15"/>
      <c r="I12" s="15"/>
      <c r="J12" s="15"/>
      <c r="K12" s="66"/>
      <c r="M12" s="18">
        <v>22</v>
      </c>
      <c r="N12" s="13" t="s">
        <v>171</v>
      </c>
      <c r="O12" s="14">
        <v>650</v>
      </c>
      <c r="P12" s="15">
        <v>500</v>
      </c>
      <c r="Q12" s="16">
        <v>150</v>
      </c>
      <c r="R12" s="16"/>
      <c r="S12" s="16"/>
      <c r="T12" s="16"/>
      <c r="U12" s="16"/>
      <c r="V12" s="16"/>
      <c r="W12" s="70"/>
    </row>
    <row r="13" spans="1:25" x14ac:dyDescent="0.55000000000000004">
      <c r="A13" s="12">
        <v>9</v>
      </c>
      <c r="B13" s="13"/>
      <c r="C13" s="14"/>
      <c r="D13" s="15"/>
      <c r="E13" s="16"/>
      <c r="F13" s="15"/>
      <c r="G13" s="15"/>
      <c r="H13" s="15"/>
      <c r="I13" s="15"/>
      <c r="J13" s="15"/>
      <c r="K13" s="66"/>
      <c r="M13" s="18">
        <v>23</v>
      </c>
      <c r="N13" s="13" t="s">
        <v>172</v>
      </c>
      <c r="O13" s="14">
        <v>350</v>
      </c>
      <c r="P13" s="15">
        <v>300</v>
      </c>
      <c r="Q13" s="16">
        <v>50</v>
      </c>
      <c r="R13" s="16"/>
      <c r="S13" s="16"/>
      <c r="T13" s="16"/>
      <c r="U13" s="16"/>
      <c r="V13" s="16"/>
      <c r="W13" s="70"/>
    </row>
    <row r="14" spans="1:25" x14ac:dyDescent="0.55000000000000004">
      <c r="A14" s="12">
        <v>10</v>
      </c>
      <c r="B14" s="13"/>
      <c r="C14" s="14"/>
      <c r="D14" s="15"/>
      <c r="E14" s="16"/>
      <c r="F14" s="15"/>
      <c r="G14" s="15"/>
      <c r="H14" s="15"/>
      <c r="I14" s="15"/>
      <c r="J14" s="15"/>
      <c r="K14" s="66"/>
      <c r="M14" s="18">
        <v>24</v>
      </c>
      <c r="N14" s="13" t="s">
        <v>173</v>
      </c>
      <c r="O14" s="14">
        <v>500</v>
      </c>
      <c r="P14" s="15">
        <v>400</v>
      </c>
      <c r="Q14" s="16">
        <v>100</v>
      </c>
      <c r="R14" s="16"/>
      <c r="S14" s="16"/>
      <c r="T14" s="16"/>
      <c r="U14" s="16"/>
      <c r="V14" s="16"/>
      <c r="W14" s="70"/>
    </row>
    <row r="15" spans="1:25" x14ac:dyDescent="0.55000000000000004">
      <c r="A15" s="12">
        <v>11</v>
      </c>
      <c r="B15" s="13"/>
      <c r="C15" s="14"/>
      <c r="D15" s="15"/>
      <c r="E15" s="16"/>
      <c r="F15" s="15"/>
      <c r="G15" s="15"/>
      <c r="H15" s="15"/>
      <c r="I15" s="15"/>
      <c r="J15" s="15"/>
      <c r="K15" s="66"/>
      <c r="M15" s="18">
        <v>25</v>
      </c>
      <c r="N15" s="13" t="s">
        <v>174</v>
      </c>
      <c r="O15" s="14">
        <v>700</v>
      </c>
      <c r="P15" s="15">
        <v>400</v>
      </c>
      <c r="Q15" s="16">
        <v>300</v>
      </c>
      <c r="R15" s="16"/>
      <c r="S15" s="16"/>
      <c r="T15" s="16"/>
      <c r="U15" s="16"/>
      <c r="V15" s="16"/>
      <c r="W15" s="70"/>
    </row>
    <row r="16" spans="1:25" x14ac:dyDescent="0.55000000000000004">
      <c r="A16" s="12">
        <v>12</v>
      </c>
      <c r="B16" s="13"/>
      <c r="C16" s="14"/>
      <c r="D16" s="15"/>
      <c r="E16" s="16"/>
      <c r="F16" s="15"/>
      <c r="G16" s="15"/>
      <c r="H16" s="15"/>
      <c r="I16" s="15"/>
      <c r="J16" s="15"/>
      <c r="K16" s="66"/>
      <c r="M16" s="18">
        <v>26</v>
      </c>
      <c r="N16" s="13" t="s">
        <v>175</v>
      </c>
      <c r="O16" s="14">
        <v>800</v>
      </c>
      <c r="P16" s="15">
        <v>400</v>
      </c>
      <c r="Q16" s="16">
        <v>400</v>
      </c>
      <c r="R16" s="16"/>
      <c r="S16" s="16"/>
      <c r="T16" s="16"/>
      <c r="U16" s="16"/>
      <c r="V16" s="16"/>
      <c r="W16" s="70"/>
    </row>
    <row r="17" spans="1:23" x14ac:dyDescent="0.55000000000000004">
      <c r="A17" s="12">
        <v>13</v>
      </c>
      <c r="B17" s="13"/>
      <c r="C17" s="14"/>
      <c r="D17" s="15"/>
      <c r="E17" s="16"/>
      <c r="F17" s="15"/>
      <c r="G17" s="15"/>
      <c r="H17" s="15"/>
      <c r="I17" s="15"/>
      <c r="J17" s="15"/>
      <c r="K17" s="66"/>
      <c r="M17" s="18">
        <v>27</v>
      </c>
      <c r="N17" s="13" t="s">
        <v>176</v>
      </c>
      <c r="O17" s="14">
        <v>450</v>
      </c>
      <c r="P17" s="15">
        <v>400</v>
      </c>
      <c r="Q17" s="16">
        <v>50</v>
      </c>
      <c r="R17" s="16"/>
      <c r="S17" s="16"/>
      <c r="T17" s="16"/>
      <c r="U17" s="16"/>
      <c r="V17" s="16"/>
      <c r="W17" s="70"/>
    </row>
    <row r="18" spans="1:23" ht="18.5" thickBot="1" x14ac:dyDescent="0.6">
      <c r="A18" s="12">
        <v>14</v>
      </c>
      <c r="B18" s="19"/>
      <c r="C18" s="20"/>
      <c r="D18" s="21"/>
      <c r="E18" s="22"/>
      <c r="F18" s="21"/>
      <c r="G18" s="21"/>
      <c r="H18" s="21"/>
      <c r="I18" s="21"/>
      <c r="J18" s="21"/>
      <c r="K18" s="68"/>
      <c r="M18" s="18">
        <v>28</v>
      </c>
      <c r="N18" s="13" t="s">
        <v>177</v>
      </c>
      <c r="O18" s="14">
        <v>550</v>
      </c>
      <c r="P18" s="15">
        <v>400</v>
      </c>
      <c r="Q18" s="16">
        <v>150</v>
      </c>
      <c r="R18" s="16"/>
      <c r="S18" s="16"/>
      <c r="T18" s="16"/>
      <c r="U18" s="16"/>
      <c r="V18" s="16"/>
      <c r="W18" s="70"/>
    </row>
    <row r="19" spans="1:23" ht="18.5" thickTop="1" x14ac:dyDescent="0.55000000000000004">
      <c r="A19" s="23"/>
      <c r="B19" s="24"/>
      <c r="C19" s="173">
        <f>SUBTOTAL(109,テーブル151726[総世帯数])</f>
        <v>3800</v>
      </c>
      <c r="D19" s="73">
        <f>SUBTOTAL(109,テーブル151726[戸建て])</f>
        <v>2800</v>
      </c>
      <c r="E19" s="73">
        <f>SUBTOTAL(109,テーブル151726[集合住宅])</f>
        <v>1000</v>
      </c>
      <c r="F19" s="73"/>
      <c r="G19" s="73"/>
      <c r="H19" s="73"/>
      <c r="I19" s="73"/>
      <c r="J19" s="73"/>
      <c r="K19" s="170"/>
      <c r="M19" s="18">
        <v>29</v>
      </c>
      <c r="N19" s="13" t="s">
        <v>178</v>
      </c>
      <c r="O19" s="14">
        <v>550</v>
      </c>
      <c r="P19" s="15">
        <v>400</v>
      </c>
      <c r="Q19" s="16">
        <v>150</v>
      </c>
      <c r="R19" s="16"/>
      <c r="S19" s="16"/>
      <c r="T19" s="16"/>
      <c r="U19" s="16"/>
      <c r="V19" s="16"/>
      <c r="W19" s="70"/>
    </row>
    <row r="20" spans="1:23" x14ac:dyDescent="0.55000000000000004">
      <c r="M20" s="18">
        <v>30</v>
      </c>
      <c r="N20" s="13" t="s">
        <v>179</v>
      </c>
      <c r="O20" s="14">
        <v>550</v>
      </c>
      <c r="P20" s="15">
        <v>500</v>
      </c>
      <c r="Q20" s="16">
        <v>50</v>
      </c>
      <c r="R20" s="16"/>
      <c r="S20" s="16"/>
      <c r="T20" s="16"/>
      <c r="U20" s="16"/>
      <c r="V20" s="16"/>
      <c r="W20" s="70"/>
    </row>
    <row r="21" spans="1:23" ht="18" customHeight="1" x14ac:dyDescent="0.5500000000000000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4"/>
      <c r="M21" s="18">
        <v>31</v>
      </c>
      <c r="N21" s="13" t="s">
        <v>180</v>
      </c>
      <c r="O21" s="14">
        <v>550</v>
      </c>
      <c r="P21" s="15">
        <v>400</v>
      </c>
      <c r="Q21" s="16">
        <v>150</v>
      </c>
      <c r="R21" s="16"/>
      <c r="S21" s="16"/>
      <c r="T21" s="16"/>
      <c r="U21" s="16"/>
      <c r="V21" s="16"/>
      <c r="W21" s="70"/>
    </row>
    <row r="22" spans="1:23" ht="18" customHeight="1" x14ac:dyDescent="0.5500000000000000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  <c r="M22" s="18">
        <v>32</v>
      </c>
      <c r="N22" s="13" t="s">
        <v>181</v>
      </c>
      <c r="O22" s="14">
        <v>550</v>
      </c>
      <c r="P22" s="15">
        <v>400</v>
      </c>
      <c r="Q22" s="16">
        <v>150</v>
      </c>
      <c r="R22" s="16"/>
      <c r="S22" s="16"/>
      <c r="T22" s="16"/>
      <c r="U22" s="16"/>
      <c r="V22" s="16"/>
      <c r="W22" s="70"/>
    </row>
    <row r="23" spans="1:23" ht="20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0" t="s">
        <v>72</v>
      </c>
      <c r="H23" s="160" t="s">
        <v>73</v>
      </c>
      <c r="I23" s="160" t="s">
        <v>74</v>
      </c>
      <c r="J23" s="160" t="s">
        <v>75</v>
      </c>
      <c r="K23" s="163" t="s">
        <v>84</v>
      </c>
      <c r="M23" s="18">
        <v>33</v>
      </c>
      <c r="N23" s="13" t="s">
        <v>182</v>
      </c>
      <c r="O23" s="14">
        <v>450</v>
      </c>
      <c r="P23" s="15">
        <v>400</v>
      </c>
      <c r="Q23" s="16">
        <v>50</v>
      </c>
      <c r="R23" s="16"/>
      <c r="S23" s="16"/>
      <c r="T23" s="16"/>
      <c r="U23" s="16"/>
      <c r="V23" s="16"/>
      <c r="W23" s="70"/>
    </row>
    <row r="24" spans="1:23" x14ac:dyDescent="0.55000000000000004">
      <c r="A24" s="32">
        <v>47</v>
      </c>
      <c r="B24" s="176" t="s">
        <v>189</v>
      </c>
      <c r="C24" s="14">
        <v>600</v>
      </c>
      <c r="D24" s="15">
        <v>500</v>
      </c>
      <c r="E24" s="16">
        <v>100</v>
      </c>
      <c r="F24" s="15"/>
      <c r="G24" s="15"/>
      <c r="H24" s="15"/>
      <c r="I24" s="15"/>
      <c r="J24" s="15"/>
      <c r="K24" s="69"/>
      <c r="M24" s="18">
        <v>34</v>
      </c>
      <c r="N24" s="13" t="s">
        <v>183</v>
      </c>
      <c r="O24" s="14">
        <v>300</v>
      </c>
      <c r="P24" s="15">
        <v>300</v>
      </c>
      <c r="Q24" s="16">
        <v>0</v>
      </c>
      <c r="R24" s="16"/>
      <c r="S24" s="16"/>
      <c r="T24" s="16"/>
      <c r="U24" s="16"/>
      <c r="V24" s="16"/>
      <c r="W24" s="70"/>
    </row>
    <row r="25" spans="1:23" x14ac:dyDescent="0.55000000000000004">
      <c r="A25" s="32">
        <v>48</v>
      </c>
      <c r="B25" s="13" t="s">
        <v>190</v>
      </c>
      <c r="C25" s="14">
        <v>250</v>
      </c>
      <c r="D25" s="15">
        <v>200</v>
      </c>
      <c r="E25" s="16">
        <v>50</v>
      </c>
      <c r="F25" s="15"/>
      <c r="G25" s="15"/>
      <c r="H25" s="15"/>
      <c r="I25" s="15"/>
      <c r="J25" s="15"/>
      <c r="K25" s="15"/>
      <c r="M25" s="18">
        <v>35</v>
      </c>
      <c r="N25" s="13" t="s">
        <v>184</v>
      </c>
      <c r="O25" s="14">
        <v>500</v>
      </c>
      <c r="P25" s="15">
        <v>500</v>
      </c>
      <c r="Q25" s="16">
        <v>0</v>
      </c>
      <c r="R25" s="16"/>
      <c r="S25" s="16"/>
      <c r="T25" s="16"/>
      <c r="U25" s="16"/>
      <c r="V25" s="16"/>
      <c r="W25" s="70"/>
    </row>
    <row r="26" spans="1:23" x14ac:dyDescent="0.55000000000000004">
      <c r="A26" s="32">
        <v>49</v>
      </c>
      <c r="B26" s="13" t="s">
        <v>191</v>
      </c>
      <c r="C26" s="14">
        <v>500</v>
      </c>
      <c r="D26" s="15">
        <v>500</v>
      </c>
      <c r="E26" s="16">
        <v>0</v>
      </c>
      <c r="F26" s="15"/>
      <c r="G26" s="15"/>
      <c r="H26" s="15"/>
      <c r="I26" s="15"/>
      <c r="J26" s="15"/>
      <c r="K26" s="15"/>
      <c r="M26" s="18">
        <v>36</v>
      </c>
      <c r="N26" s="13" t="s">
        <v>185</v>
      </c>
      <c r="O26" s="14">
        <v>300</v>
      </c>
      <c r="P26" s="15">
        <v>300</v>
      </c>
      <c r="Q26" s="16">
        <v>0</v>
      </c>
      <c r="R26" s="16"/>
      <c r="S26" s="16"/>
      <c r="T26" s="16"/>
      <c r="U26" s="16"/>
      <c r="V26" s="16"/>
      <c r="W26" s="70"/>
    </row>
    <row r="27" spans="1:23" x14ac:dyDescent="0.55000000000000004">
      <c r="A27" s="32">
        <v>50</v>
      </c>
      <c r="B27" s="13" t="s">
        <v>192</v>
      </c>
      <c r="C27" s="14">
        <v>350</v>
      </c>
      <c r="D27" s="15">
        <v>200</v>
      </c>
      <c r="E27" s="16">
        <v>150</v>
      </c>
      <c r="F27" s="15"/>
      <c r="G27" s="15"/>
      <c r="H27" s="15"/>
      <c r="I27" s="15"/>
      <c r="J27" s="15"/>
      <c r="K27" s="15"/>
      <c r="M27" s="18">
        <v>37</v>
      </c>
      <c r="N27" s="13" t="s">
        <v>186</v>
      </c>
      <c r="O27" s="14">
        <v>550</v>
      </c>
      <c r="P27" s="15">
        <v>500</v>
      </c>
      <c r="Q27" s="16">
        <v>50</v>
      </c>
      <c r="R27" s="16"/>
      <c r="S27" s="16"/>
      <c r="T27" s="16"/>
      <c r="U27" s="16"/>
      <c r="V27" s="16"/>
      <c r="W27" s="70"/>
    </row>
    <row r="28" spans="1:23" x14ac:dyDescent="0.55000000000000004">
      <c r="A28" s="32">
        <v>51</v>
      </c>
      <c r="B28" s="13" t="s">
        <v>193</v>
      </c>
      <c r="C28" s="14">
        <v>200</v>
      </c>
      <c r="D28" s="15">
        <v>200</v>
      </c>
      <c r="E28" s="16">
        <v>0</v>
      </c>
      <c r="F28" s="15"/>
      <c r="G28" s="15"/>
      <c r="H28" s="15"/>
      <c r="I28" s="15"/>
      <c r="J28" s="15"/>
      <c r="K28" s="15"/>
      <c r="M28" s="18">
        <v>38</v>
      </c>
      <c r="N28" s="13" t="s">
        <v>187</v>
      </c>
      <c r="O28" s="14">
        <v>500</v>
      </c>
      <c r="P28" s="15">
        <v>500</v>
      </c>
      <c r="Q28" s="16">
        <v>0</v>
      </c>
      <c r="R28" s="16"/>
      <c r="S28" s="16"/>
      <c r="T28" s="16"/>
      <c r="U28" s="16"/>
      <c r="V28" s="16"/>
      <c r="W28" s="70"/>
    </row>
    <row r="29" spans="1:23" x14ac:dyDescent="0.55000000000000004">
      <c r="A29" s="32">
        <v>52</v>
      </c>
      <c r="B29" s="13" t="s">
        <v>194</v>
      </c>
      <c r="C29" s="14">
        <v>500</v>
      </c>
      <c r="D29" s="15">
        <v>500</v>
      </c>
      <c r="E29" s="16">
        <v>0</v>
      </c>
      <c r="F29" s="15"/>
      <c r="G29" s="15"/>
      <c r="H29" s="15"/>
      <c r="I29" s="15"/>
      <c r="J29" s="15"/>
      <c r="K29" s="15"/>
      <c r="M29" s="18">
        <v>39</v>
      </c>
      <c r="N29" s="13" t="s">
        <v>188</v>
      </c>
      <c r="O29" s="14">
        <v>500</v>
      </c>
      <c r="P29" s="15">
        <v>500</v>
      </c>
      <c r="Q29" s="16">
        <v>0</v>
      </c>
      <c r="R29" s="16"/>
      <c r="S29" s="16"/>
      <c r="T29" s="16"/>
      <c r="U29" s="16"/>
      <c r="V29" s="16"/>
      <c r="W29" s="70"/>
    </row>
    <row r="30" spans="1:23" x14ac:dyDescent="0.55000000000000004">
      <c r="A30" s="32">
        <v>53</v>
      </c>
      <c r="B30" s="176" t="s">
        <v>195</v>
      </c>
      <c r="C30" s="14">
        <v>400</v>
      </c>
      <c r="D30" s="15">
        <v>400</v>
      </c>
      <c r="E30" s="16">
        <v>0</v>
      </c>
      <c r="F30" s="15"/>
      <c r="G30" s="15"/>
      <c r="H30" s="15"/>
      <c r="I30" s="15"/>
      <c r="J30" s="15"/>
      <c r="K30" s="15"/>
      <c r="M30" s="18">
        <v>40</v>
      </c>
      <c r="N30" s="13"/>
      <c r="O30" s="14"/>
      <c r="P30" s="15"/>
      <c r="Q30" s="16"/>
      <c r="R30" s="16"/>
      <c r="S30" s="16"/>
      <c r="T30" s="16"/>
      <c r="U30" s="16"/>
      <c r="V30" s="16"/>
      <c r="W30" s="70"/>
    </row>
    <row r="31" spans="1:23" x14ac:dyDescent="0.55000000000000004">
      <c r="A31" s="32">
        <v>54</v>
      </c>
      <c r="B31" s="176" t="s">
        <v>196</v>
      </c>
      <c r="C31" s="14">
        <v>300</v>
      </c>
      <c r="D31" s="15">
        <v>300</v>
      </c>
      <c r="E31" s="16">
        <v>0</v>
      </c>
      <c r="F31" s="15"/>
      <c r="G31" s="15"/>
      <c r="H31" s="15"/>
      <c r="I31" s="15"/>
      <c r="J31" s="15"/>
      <c r="K31" s="15"/>
      <c r="M31" s="18">
        <v>41</v>
      </c>
      <c r="N31" s="13"/>
      <c r="O31" s="14"/>
      <c r="P31" s="15"/>
      <c r="Q31" s="16"/>
      <c r="R31" s="16"/>
      <c r="S31" s="16"/>
      <c r="T31" s="16"/>
      <c r="U31" s="16"/>
      <c r="V31" s="16"/>
      <c r="W31" s="70"/>
    </row>
    <row r="32" spans="1:23" x14ac:dyDescent="0.55000000000000004">
      <c r="A32" s="32">
        <v>55</v>
      </c>
      <c r="B32" s="176" t="s">
        <v>197</v>
      </c>
      <c r="C32" s="14">
        <v>200</v>
      </c>
      <c r="D32" s="15">
        <v>200</v>
      </c>
      <c r="E32" s="16">
        <v>0</v>
      </c>
      <c r="F32" s="15"/>
      <c r="G32" s="15"/>
      <c r="H32" s="15"/>
      <c r="I32" s="15"/>
      <c r="J32" s="15"/>
      <c r="K32" s="15"/>
      <c r="M32" s="18">
        <v>42</v>
      </c>
      <c r="N32" s="13"/>
      <c r="O32" s="14"/>
      <c r="P32" s="15"/>
      <c r="Q32" s="16"/>
      <c r="R32" s="16"/>
      <c r="S32" s="16"/>
      <c r="T32" s="16"/>
      <c r="U32" s="16"/>
      <c r="V32" s="16"/>
      <c r="W32" s="70"/>
    </row>
    <row r="33" spans="1:24" x14ac:dyDescent="0.55000000000000004">
      <c r="A33" s="32">
        <v>56</v>
      </c>
      <c r="B33" s="176" t="s">
        <v>204</v>
      </c>
      <c r="C33" s="14">
        <v>300</v>
      </c>
      <c r="D33" s="15">
        <v>300</v>
      </c>
      <c r="E33" s="16">
        <v>0</v>
      </c>
      <c r="F33" s="15"/>
      <c r="G33" s="15"/>
      <c r="H33" s="15"/>
      <c r="I33" s="15"/>
      <c r="J33" s="15"/>
      <c r="K33" s="15"/>
      <c r="M33" s="18">
        <v>43</v>
      </c>
      <c r="N33" s="13"/>
      <c r="O33" s="14"/>
      <c r="P33" s="15"/>
      <c r="Q33" s="16"/>
      <c r="R33" s="16"/>
      <c r="S33" s="16"/>
      <c r="T33" s="16"/>
      <c r="U33" s="16"/>
      <c r="V33" s="16"/>
      <c r="W33" s="70"/>
    </row>
    <row r="34" spans="1:24" x14ac:dyDescent="0.55000000000000004">
      <c r="A34" s="32">
        <v>57</v>
      </c>
      <c r="B34" s="176" t="s">
        <v>205</v>
      </c>
      <c r="C34" s="14">
        <v>400</v>
      </c>
      <c r="D34" s="15">
        <v>400</v>
      </c>
      <c r="E34" s="16">
        <v>0</v>
      </c>
      <c r="F34" s="15"/>
      <c r="G34" s="15"/>
      <c r="H34" s="15"/>
      <c r="I34" s="15"/>
      <c r="J34" s="15"/>
      <c r="K34" s="15"/>
      <c r="M34" s="18">
        <v>44</v>
      </c>
      <c r="N34" s="13"/>
      <c r="O34" s="14"/>
      <c r="P34" s="15"/>
      <c r="Q34" s="16"/>
      <c r="R34" s="16"/>
      <c r="S34" s="16"/>
      <c r="T34" s="16"/>
      <c r="U34" s="16"/>
      <c r="V34" s="16"/>
      <c r="W34" s="70"/>
    </row>
    <row r="35" spans="1:24" x14ac:dyDescent="0.55000000000000004">
      <c r="A35" s="32">
        <v>58</v>
      </c>
      <c r="B35" s="176" t="s">
        <v>206</v>
      </c>
      <c r="C35" s="14">
        <v>400</v>
      </c>
      <c r="D35" s="15">
        <v>400</v>
      </c>
      <c r="E35" s="16">
        <v>0</v>
      </c>
      <c r="F35" s="15"/>
      <c r="G35" s="15"/>
      <c r="H35" s="15"/>
      <c r="I35" s="15"/>
      <c r="J35" s="15"/>
      <c r="K35" s="15"/>
      <c r="M35" s="18">
        <v>45</v>
      </c>
      <c r="N35" s="13"/>
      <c r="O35" s="14"/>
      <c r="P35" s="15"/>
      <c r="Q35" s="16"/>
      <c r="R35" s="16"/>
      <c r="S35" s="16"/>
      <c r="T35" s="16"/>
      <c r="U35" s="16"/>
      <c r="V35" s="16"/>
      <c r="W35" s="70"/>
    </row>
    <row r="36" spans="1:24" x14ac:dyDescent="0.55000000000000004">
      <c r="A36" s="32">
        <v>59</v>
      </c>
      <c r="B36" s="176" t="s">
        <v>198</v>
      </c>
      <c r="C36" s="14">
        <v>300</v>
      </c>
      <c r="D36" s="15">
        <v>300</v>
      </c>
      <c r="E36" s="16">
        <v>0</v>
      </c>
      <c r="F36" s="15"/>
      <c r="G36" s="15"/>
      <c r="H36" s="15"/>
      <c r="I36" s="15"/>
      <c r="J36" s="15"/>
      <c r="K36" s="15"/>
      <c r="M36" s="18">
        <v>46</v>
      </c>
      <c r="N36" s="19"/>
      <c r="O36" s="20"/>
      <c r="P36" s="21"/>
      <c r="Q36" s="22"/>
      <c r="R36" s="22"/>
      <c r="S36" s="22"/>
      <c r="T36" s="22"/>
      <c r="U36" s="22"/>
      <c r="V36" s="22"/>
      <c r="W36" s="72"/>
    </row>
    <row r="37" spans="1:24" x14ac:dyDescent="0.55000000000000004">
      <c r="A37" s="32">
        <v>60</v>
      </c>
      <c r="B37" s="13" t="s">
        <v>203</v>
      </c>
      <c r="C37" s="14">
        <v>400</v>
      </c>
      <c r="D37" s="15">
        <v>400</v>
      </c>
      <c r="E37" s="16">
        <v>0</v>
      </c>
      <c r="F37" s="15"/>
      <c r="G37" s="15"/>
      <c r="H37" s="15"/>
      <c r="I37" s="15"/>
      <c r="J37" s="15"/>
      <c r="K37" s="15"/>
      <c r="M37" s="18">
        <v>63</v>
      </c>
      <c r="N37" s="19"/>
      <c r="O37" s="20"/>
      <c r="P37" s="21"/>
      <c r="Q37" s="22"/>
      <c r="R37" s="22"/>
      <c r="S37" s="22"/>
      <c r="T37" s="22"/>
      <c r="U37" s="22"/>
      <c r="V37" s="22"/>
      <c r="W37" s="72"/>
    </row>
    <row r="38" spans="1:24" x14ac:dyDescent="0.55000000000000004">
      <c r="A38" s="32">
        <v>61</v>
      </c>
      <c r="B38" s="13"/>
      <c r="C38" s="14"/>
      <c r="D38" s="15"/>
      <c r="E38" s="16"/>
      <c r="F38" s="15"/>
      <c r="G38" s="15"/>
      <c r="H38" s="15"/>
      <c r="I38" s="15"/>
      <c r="J38" s="15"/>
      <c r="K38" s="15"/>
      <c r="M38" s="18">
        <v>64</v>
      </c>
      <c r="N38" s="19"/>
      <c r="O38" s="20"/>
      <c r="P38" s="21"/>
      <c r="Q38" s="22"/>
      <c r="R38" s="22"/>
      <c r="S38" s="22"/>
      <c r="T38" s="22"/>
      <c r="U38" s="22"/>
      <c r="V38" s="22"/>
      <c r="W38" s="72"/>
    </row>
    <row r="39" spans="1:24" ht="18.5" thickBot="1" x14ac:dyDescent="0.6">
      <c r="A39" s="36">
        <v>62</v>
      </c>
      <c r="B39" s="37"/>
      <c r="C39" s="38"/>
      <c r="D39" s="39"/>
      <c r="E39" s="40"/>
      <c r="F39" s="39"/>
      <c r="G39" s="39"/>
      <c r="H39" s="39"/>
      <c r="I39" s="39"/>
      <c r="J39" s="39"/>
      <c r="K39" s="39"/>
      <c r="M39" s="33"/>
      <c r="N39" s="34"/>
      <c r="O39" s="45">
        <f>SUBTOTAL(109,テーブル361827[総世帯数])</f>
        <v>15000</v>
      </c>
      <c r="P39" s="46">
        <f>SUBTOTAL(109,テーブル361827[戸建て])</f>
        <v>9800</v>
      </c>
      <c r="Q39" s="46">
        <f>SUBTOTAL(109,テーブル361827[集合住宅])</f>
        <v>5200</v>
      </c>
      <c r="R39" s="46"/>
      <c r="S39" s="46"/>
      <c r="T39" s="46"/>
      <c r="U39" s="46"/>
      <c r="V39" s="46"/>
      <c r="W39" s="171"/>
    </row>
    <row r="40" spans="1:24" ht="18.5" thickTop="1" x14ac:dyDescent="0.55000000000000004">
      <c r="A40" s="41"/>
      <c r="B40" s="42"/>
      <c r="C40" s="47">
        <f>SUBTOTAL(109,テーブル471928[総世帯数])</f>
        <v>5100</v>
      </c>
      <c r="D40" s="48">
        <f>SUBTOTAL(109,テーブル471928[戸建て])</f>
        <v>4800</v>
      </c>
      <c r="E40" s="49">
        <f>SUBTOTAL(109,テーブル471928[集合住宅])</f>
        <v>300</v>
      </c>
      <c r="F40" s="48"/>
      <c r="G40" s="48"/>
      <c r="H40" s="48"/>
      <c r="I40" s="48"/>
      <c r="J40" s="48"/>
      <c r="K40" s="172"/>
    </row>
    <row r="42" spans="1:24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I42" s="190" t="s">
        <v>152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2"/>
      <c r="X42" s="74"/>
    </row>
    <row r="43" spans="1:24" ht="29" x14ac:dyDescent="0.55000000000000004">
      <c r="A43" s="62" t="s">
        <v>72</v>
      </c>
      <c r="B43" s="63">
        <v>46083</v>
      </c>
      <c r="C43" s="64" t="s">
        <v>83</v>
      </c>
      <c r="D43" s="63">
        <f>B43+9</f>
        <v>46092</v>
      </c>
      <c r="E43" s="131">
        <f>B43-5</f>
        <v>46078</v>
      </c>
      <c r="F43" s="174"/>
      <c r="I43" s="75" t="s">
        <v>79</v>
      </c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/>
    </row>
    <row r="44" spans="1:24" ht="29" x14ac:dyDescent="0.55000000000000004">
      <c r="A44" s="62" t="s">
        <v>73</v>
      </c>
      <c r="B44" s="63">
        <f>B43+7</f>
        <v>46090</v>
      </c>
      <c r="C44" s="64" t="s">
        <v>83</v>
      </c>
      <c r="D44" s="63">
        <f>B44+9</f>
        <v>46099</v>
      </c>
      <c r="E44" s="131">
        <f>B44-5</f>
        <v>46085</v>
      </c>
      <c r="F44" s="174"/>
      <c r="I44" s="79" t="s">
        <v>82</v>
      </c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</row>
    <row r="45" spans="1:24" ht="29" x14ac:dyDescent="0.55000000000000004">
      <c r="A45" s="62" t="s">
        <v>74</v>
      </c>
      <c r="B45" s="63">
        <f>B44+7</f>
        <v>46097</v>
      </c>
      <c r="C45" s="64" t="s">
        <v>83</v>
      </c>
      <c r="D45" s="63">
        <f>B45+9</f>
        <v>46106</v>
      </c>
      <c r="E45" s="131">
        <f>B45-5</f>
        <v>46092</v>
      </c>
      <c r="F45" s="174"/>
      <c r="I45" s="79" t="s">
        <v>81</v>
      </c>
      <c r="J45" s="80"/>
      <c r="K45" s="80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/>
    </row>
    <row r="46" spans="1:24" ht="29" x14ac:dyDescent="0.55000000000000004">
      <c r="A46" s="62" t="s">
        <v>75</v>
      </c>
      <c r="B46" s="60">
        <f>B45+7</f>
        <v>46104</v>
      </c>
      <c r="C46" s="61" t="s">
        <v>83</v>
      </c>
      <c r="D46" s="63">
        <f>B46+9</f>
        <v>46113</v>
      </c>
      <c r="E46" s="131">
        <f>B46-5</f>
        <v>46099</v>
      </c>
      <c r="F46" s="174"/>
      <c r="I46" s="83" t="s">
        <v>80</v>
      </c>
      <c r="J46" s="84"/>
      <c r="K46" s="84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</row>
    <row r="47" spans="1:24" ht="29" x14ac:dyDescent="0.55000000000000004">
      <c r="A47" s="62" t="s">
        <v>84</v>
      </c>
      <c r="B47" s="60">
        <f>B46+7</f>
        <v>46111</v>
      </c>
      <c r="C47" s="61" t="s">
        <v>83</v>
      </c>
      <c r="D47" s="63">
        <f>B47+9</f>
        <v>46120</v>
      </c>
      <c r="E47" s="131">
        <f>B47-5</f>
        <v>46106</v>
      </c>
      <c r="F47" s="174"/>
      <c r="I47" s="181" t="s">
        <v>154</v>
      </c>
      <c r="J47" s="182"/>
      <c r="K47" s="182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4"/>
    </row>
    <row r="48" spans="1:24" ht="29" x14ac:dyDescent="0.55000000000000004">
      <c r="I48" s="109" t="s">
        <v>86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</row>
    <row r="49" spans="9:24" ht="22.5" x14ac:dyDescent="0.55000000000000004">
      <c r="I49" s="58" t="s">
        <v>150</v>
      </c>
      <c r="J49" s="59"/>
      <c r="K49" s="5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</row>
    <row r="50" spans="9:24" x14ac:dyDescent="0.55000000000000004">
      <c r="I50" s="178" t="s">
        <v>151</v>
      </c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/>
    </row>
    <row r="51" spans="9:24" ht="22.5" x14ac:dyDescent="0.55000000000000004">
      <c r="I51" s="110" t="s">
        <v>95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X51" s="35"/>
    </row>
    <row r="52" spans="9:24" ht="22.5" x14ac:dyDescent="0.55000000000000004">
      <c r="I52" s="55" t="s">
        <v>85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</row>
    <row r="53" spans="9:24" ht="22.5" x14ac:dyDescent="0.55000000000000004"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1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r:id="rId1"/>
  <drawing r:id="rId2"/>
  <tableParts count="3"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53"/>
  <sheetViews>
    <sheetView zoomScale="85" zoomScaleNormal="85" workbookViewId="0">
      <selection activeCell="E1" sqref="E1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08203125" style="1" customWidth="1"/>
    <col min="12" max="12" width="5.58203125" style="1" customWidth="1"/>
    <col min="13" max="13" width="10.58203125" style="1" customWidth="1"/>
    <col min="14" max="14" width="9.08203125" style="1" bestFit="1" customWidth="1"/>
    <col min="15" max="15" width="9.5" style="1" customWidth="1"/>
    <col min="16" max="16" width="9.08203125" style="1" customWidth="1"/>
    <col min="17" max="17" width="7.75" style="1" bestFit="1" customWidth="1"/>
    <col min="18" max="21" width="4.58203125" style="1" customWidth="1"/>
    <col min="22" max="22" width="9" style="1" customWidth="1"/>
    <col min="23" max="16384" width="9" style="1"/>
  </cols>
  <sheetData>
    <row r="1" spans="1:21" ht="59.5" customHeight="1" x14ac:dyDescent="0.95">
      <c r="A1" s="50"/>
      <c r="B1" s="50" t="s">
        <v>209</v>
      </c>
      <c r="C1" s="50"/>
      <c r="D1" s="89">
        <v>10</v>
      </c>
      <c r="E1" s="51" t="s">
        <v>77</v>
      </c>
      <c r="F1" s="51" t="s">
        <v>202</v>
      </c>
      <c r="G1" s="50"/>
      <c r="H1" s="50"/>
      <c r="I1" s="50"/>
      <c r="J1" s="50"/>
      <c r="K1" s="50"/>
      <c r="L1" s="50"/>
      <c r="M1" s="50"/>
      <c r="N1" s="50"/>
      <c r="O1" s="50"/>
      <c r="P1" s="65"/>
      <c r="U1" s="187" t="s">
        <v>78</v>
      </c>
    </row>
    <row r="2" spans="1:21" ht="18" customHeight="1" x14ac:dyDescent="0.55000000000000004">
      <c r="A2" s="199"/>
      <c r="B2" s="200"/>
      <c r="C2" s="200"/>
      <c r="D2" s="200"/>
      <c r="E2" s="200"/>
      <c r="F2" s="87"/>
      <c r="G2" s="87"/>
      <c r="H2" s="87"/>
      <c r="I2" s="87"/>
      <c r="J2" s="43"/>
      <c r="L2" s="203"/>
      <c r="M2" s="204"/>
      <c r="N2" s="204"/>
      <c r="O2" s="204"/>
      <c r="P2" s="204"/>
      <c r="Q2" s="204"/>
      <c r="R2" s="204"/>
      <c r="S2" s="204"/>
      <c r="T2" s="204"/>
      <c r="U2" s="205"/>
    </row>
    <row r="3" spans="1:21" ht="18" customHeight="1" x14ac:dyDescent="0.55000000000000004">
      <c r="A3" s="201"/>
      <c r="B3" s="202"/>
      <c r="C3" s="202"/>
      <c r="D3" s="202"/>
      <c r="E3" s="202"/>
      <c r="F3" s="88"/>
      <c r="G3" s="88"/>
      <c r="H3" s="88"/>
      <c r="I3" s="88"/>
      <c r="J3" s="44"/>
      <c r="L3" s="206"/>
      <c r="M3" s="207"/>
      <c r="N3" s="207"/>
      <c r="O3" s="207"/>
      <c r="P3" s="207"/>
      <c r="Q3" s="207"/>
      <c r="R3" s="207"/>
      <c r="S3" s="207"/>
      <c r="T3" s="207"/>
      <c r="U3" s="208"/>
    </row>
    <row r="4" spans="1:21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5" t="s">
        <v>72</v>
      </c>
      <c r="H4" s="5" t="s">
        <v>73</v>
      </c>
      <c r="I4" s="5" t="s">
        <v>74</v>
      </c>
      <c r="J4" s="5" t="s">
        <v>75</v>
      </c>
      <c r="L4" s="7" t="s">
        <v>5</v>
      </c>
      <c r="M4" s="8" t="s">
        <v>1</v>
      </c>
      <c r="N4" s="9" t="s">
        <v>2</v>
      </c>
      <c r="O4" s="10" t="s">
        <v>3</v>
      </c>
      <c r="P4" s="11" t="s">
        <v>4</v>
      </c>
      <c r="Q4" s="10" t="s">
        <v>76</v>
      </c>
      <c r="R4" s="11" t="s">
        <v>72</v>
      </c>
      <c r="S4" s="10" t="s">
        <v>73</v>
      </c>
      <c r="T4" s="10" t="s">
        <v>74</v>
      </c>
      <c r="U4" s="10" t="s">
        <v>75</v>
      </c>
    </row>
    <row r="5" spans="1:21" x14ac:dyDescent="0.55000000000000004">
      <c r="A5" s="12">
        <v>1</v>
      </c>
      <c r="B5" s="13" t="s">
        <v>6</v>
      </c>
      <c r="C5" s="14">
        <v>800</v>
      </c>
      <c r="D5" s="15">
        <v>350</v>
      </c>
      <c r="E5" s="16">
        <v>450</v>
      </c>
      <c r="F5" s="117"/>
      <c r="G5" s="114" t="s">
        <v>89</v>
      </c>
      <c r="H5" s="114"/>
      <c r="I5" s="114" t="s">
        <v>88</v>
      </c>
      <c r="J5" s="114"/>
      <c r="L5" s="17">
        <v>15</v>
      </c>
      <c r="M5" s="13" t="s">
        <v>7</v>
      </c>
      <c r="N5" s="14">
        <v>800</v>
      </c>
      <c r="O5" s="15">
        <v>400</v>
      </c>
      <c r="P5" s="16">
        <v>400</v>
      </c>
      <c r="Q5" s="120"/>
      <c r="R5" s="122"/>
      <c r="S5" s="122" t="s">
        <v>88</v>
      </c>
      <c r="T5" s="122"/>
      <c r="U5" s="122"/>
    </row>
    <row r="6" spans="1:21" x14ac:dyDescent="0.55000000000000004">
      <c r="A6" s="12">
        <v>2</v>
      </c>
      <c r="B6" s="13" t="s">
        <v>8</v>
      </c>
      <c r="C6" s="14">
        <v>700</v>
      </c>
      <c r="D6" s="15">
        <v>400</v>
      </c>
      <c r="E6" s="16">
        <v>300</v>
      </c>
      <c r="F6" s="117"/>
      <c r="G6" s="114" t="s">
        <v>88</v>
      </c>
      <c r="H6" s="114"/>
      <c r="I6" s="114" t="s">
        <v>88</v>
      </c>
      <c r="J6" s="114"/>
      <c r="L6" s="18">
        <v>16</v>
      </c>
      <c r="M6" s="13" t="s">
        <v>9</v>
      </c>
      <c r="N6" s="14">
        <v>500</v>
      </c>
      <c r="O6" s="15">
        <v>200</v>
      </c>
      <c r="P6" s="16">
        <v>300</v>
      </c>
      <c r="Q6" s="120"/>
      <c r="R6" s="122"/>
      <c r="S6" s="122" t="s">
        <v>88</v>
      </c>
      <c r="T6" s="122"/>
      <c r="U6" s="122"/>
    </row>
    <row r="7" spans="1:21" x14ac:dyDescent="0.55000000000000004">
      <c r="A7" s="12">
        <v>3</v>
      </c>
      <c r="B7" s="13" t="s">
        <v>10</v>
      </c>
      <c r="C7" s="14">
        <v>850</v>
      </c>
      <c r="D7" s="15">
        <v>350</v>
      </c>
      <c r="E7" s="16">
        <v>500</v>
      </c>
      <c r="F7" s="117"/>
      <c r="G7" s="114" t="s">
        <v>88</v>
      </c>
      <c r="H7" s="114"/>
      <c r="I7" s="114" t="s">
        <v>88</v>
      </c>
      <c r="J7" s="114"/>
      <c r="L7" s="18">
        <v>17</v>
      </c>
      <c r="M7" s="13" t="s">
        <v>11</v>
      </c>
      <c r="N7" s="14">
        <v>650</v>
      </c>
      <c r="O7" s="15">
        <v>350</v>
      </c>
      <c r="P7" s="16">
        <v>300</v>
      </c>
      <c r="Q7" s="120"/>
      <c r="R7" s="122"/>
      <c r="S7" s="122" t="s">
        <v>88</v>
      </c>
      <c r="T7" s="122"/>
      <c r="U7" s="122"/>
    </row>
    <row r="8" spans="1:21" x14ac:dyDescent="0.55000000000000004">
      <c r="A8" s="12">
        <v>4</v>
      </c>
      <c r="B8" s="13" t="s">
        <v>12</v>
      </c>
      <c r="C8" s="14">
        <v>700</v>
      </c>
      <c r="D8" s="15">
        <v>300</v>
      </c>
      <c r="E8" s="16">
        <v>400</v>
      </c>
      <c r="F8" s="117"/>
      <c r="G8" s="114" t="s">
        <v>88</v>
      </c>
      <c r="H8" s="114"/>
      <c r="I8" s="114" t="s">
        <v>88</v>
      </c>
      <c r="J8" s="114"/>
      <c r="L8" s="18">
        <v>18</v>
      </c>
      <c r="M8" s="13" t="s">
        <v>13</v>
      </c>
      <c r="N8" s="14">
        <v>550</v>
      </c>
      <c r="O8" s="15">
        <v>350</v>
      </c>
      <c r="P8" s="16">
        <v>200</v>
      </c>
      <c r="Q8" s="120"/>
      <c r="R8" s="122"/>
      <c r="S8" s="122" t="s">
        <v>88</v>
      </c>
      <c r="T8" s="122"/>
      <c r="U8" s="122"/>
    </row>
    <row r="9" spans="1:21" x14ac:dyDescent="0.55000000000000004">
      <c r="A9" s="12">
        <v>5</v>
      </c>
      <c r="B9" s="13" t="s">
        <v>14</v>
      </c>
      <c r="C9" s="14">
        <v>950</v>
      </c>
      <c r="D9" s="15">
        <v>500</v>
      </c>
      <c r="E9" s="16">
        <v>450</v>
      </c>
      <c r="F9" s="117"/>
      <c r="G9" s="114"/>
      <c r="H9" s="114"/>
      <c r="I9" s="114"/>
      <c r="J9" s="114"/>
      <c r="L9" s="18">
        <v>19</v>
      </c>
      <c r="M9" s="13" t="s">
        <v>15</v>
      </c>
      <c r="N9" s="14">
        <v>900</v>
      </c>
      <c r="O9" s="15">
        <v>500</v>
      </c>
      <c r="P9" s="16">
        <v>400</v>
      </c>
      <c r="Q9" s="120"/>
      <c r="R9" s="122"/>
      <c r="S9" s="122" t="s">
        <v>88</v>
      </c>
      <c r="T9" s="122"/>
      <c r="U9" s="122"/>
    </row>
    <row r="10" spans="1:21" x14ac:dyDescent="0.55000000000000004">
      <c r="A10" s="12">
        <v>6</v>
      </c>
      <c r="B10" s="13" t="s">
        <v>16</v>
      </c>
      <c r="C10" s="14">
        <v>650</v>
      </c>
      <c r="D10" s="15">
        <v>450</v>
      </c>
      <c r="E10" s="16">
        <v>200</v>
      </c>
      <c r="F10" s="117"/>
      <c r="G10" s="114"/>
      <c r="H10" s="114"/>
      <c r="I10" s="114"/>
      <c r="J10" s="114"/>
      <c r="L10" s="18">
        <v>20</v>
      </c>
      <c r="M10" s="13" t="s">
        <v>17</v>
      </c>
      <c r="N10" s="14">
        <v>1000</v>
      </c>
      <c r="O10" s="15">
        <v>400</v>
      </c>
      <c r="P10" s="16">
        <v>600</v>
      </c>
      <c r="Q10" s="120"/>
      <c r="R10" s="122"/>
      <c r="S10" s="122"/>
      <c r="T10" s="122"/>
      <c r="U10" s="122"/>
    </row>
    <row r="11" spans="1:21" x14ac:dyDescent="0.55000000000000004">
      <c r="A11" s="12">
        <v>7</v>
      </c>
      <c r="B11" s="13" t="s">
        <v>18</v>
      </c>
      <c r="C11" s="14">
        <v>800</v>
      </c>
      <c r="D11" s="15">
        <v>600</v>
      </c>
      <c r="E11" s="16">
        <v>200</v>
      </c>
      <c r="F11" s="117"/>
      <c r="G11" s="114" t="s">
        <v>88</v>
      </c>
      <c r="H11" s="114"/>
      <c r="I11" s="114"/>
      <c r="J11" s="114"/>
      <c r="L11" s="18">
        <v>21</v>
      </c>
      <c r="M11" s="13" t="s">
        <v>19</v>
      </c>
      <c r="N11" s="14">
        <v>500</v>
      </c>
      <c r="O11" s="15">
        <v>300</v>
      </c>
      <c r="P11" s="16">
        <v>200</v>
      </c>
      <c r="Q11" s="120"/>
      <c r="R11" s="122"/>
      <c r="S11" s="122"/>
      <c r="T11" s="122"/>
      <c r="U11" s="122"/>
    </row>
    <row r="12" spans="1:21" x14ac:dyDescent="0.55000000000000004">
      <c r="A12" s="12">
        <v>8</v>
      </c>
      <c r="B12" s="13" t="s">
        <v>20</v>
      </c>
      <c r="C12" s="14">
        <v>450</v>
      </c>
      <c r="D12" s="15">
        <v>300</v>
      </c>
      <c r="E12" s="16">
        <v>150</v>
      </c>
      <c r="F12" s="117"/>
      <c r="G12" s="114" t="s">
        <v>88</v>
      </c>
      <c r="H12" s="114"/>
      <c r="I12" s="114"/>
      <c r="J12" s="114"/>
      <c r="L12" s="18">
        <v>22</v>
      </c>
      <c r="M12" s="13" t="s">
        <v>21</v>
      </c>
      <c r="N12" s="14">
        <v>750</v>
      </c>
      <c r="O12" s="15">
        <v>350</v>
      </c>
      <c r="P12" s="16">
        <v>400</v>
      </c>
      <c r="Q12" s="120"/>
      <c r="R12" s="122"/>
      <c r="S12" s="122"/>
      <c r="T12" s="122"/>
      <c r="U12" s="122"/>
    </row>
    <row r="13" spans="1:21" x14ac:dyDescent="0.55000000000000004">
      <c r="A13" s="12">
        <v>9</v>
      </c>
      <c r="B13" s="13" t="s">
        <v>22</v>
      </c>
      <c r="C13" s="14">
        <v>800</v>
      </c>
      <c r="D13" s="15">
        <v>50</v>
      </c>
      <c r="E13" s="16">
        <v>300</v>
      </c>
      <c r="F13" s="117"/>
      <c r="G13" s="114" t="s">
        <v>90</v>
      </c>
      <c r="H13" s="114"/>
      <c r="I13" s="114"/>
      <c r="J13" s="114"/>
      <c r="L13" s="18">
        <v>23</v>
      </c>
      <c r="M13" s="13" t="s">
        <v>23</v>
      </c>
      <c r="N13" s="14">
        <v>550</v>
      </c>
      <c r="O13" s="15">
        <v>300</v>
      </c>
      <c r="P13" s="16">
        <v>250</v>
      </c>
      <c r="Q13" s="120"/>
      <c r="R13" s="122"/>
      <c r="S13" s="122"/>
      <c r="T13" s="122"/>
      <c r="U13" s="122"/>
    </row>
    <row r="14" spans="1:21" x14ac:dyDescent="0.55000000000000004">
      <c r="A14" s="12">
        <v>10</v>
      </c>
      <c r="B14" s="13" t="s">
        <v>24</v>
      </c>
      <c r="C14" s="14">
        <v>750</v>
      </c>
      <c r="D14" s="15">
        <v>500</v>
      </c>
      <c r="E14" s="16">
        <v>250</v>
      </c>
      <c r="F14" s="117">
        <v>500</v>
      </c>
      <c r="G14" s="114"/>
      <c r="H14" s="114"/>
      <c r="I14" s="114"/>
      <c r="J14" s="114"/>
      <c r="L14" s="18">
        <v>24</v>
      </c>
      <c r="M14" s="13" t="s">
        <v>25</v>
      </c>
      <c r="N14" s="14">
        <v>650</v>
      </c>
      <c r="O14" s="15">
        <v>400</v>
      </c>
      <c r="P14" s="16">
        <v>250</v>
      </c>
      <c r="Q14" s="120"/>
      <c r="R14" s="122"/>
      <c r="S14" s="122"/>
      <c r="T14" s="122"/>
      <c r="U14" s="122"/>
    </row>
    <row r="15" spans="1:21" x14ac:dyDescent="0.55000000000000004">
      <c r="A15" s="12">
        <v>11</v>
      </c>
      <c r="B15" s="13" t="s">
        <v>26</v>
      </c>
      <c r="C15" s="14">
        <v>350</v>
      </c>
      <c r="D15" s="15">
        <v>300</v>
      </c>
      <c r="E15" s="16">
        <v>50</v>
      </c>
      <c r="F15" s="117"/>
      <c r="G15" s="114"/>
      <c r="H15" s="114"/>
      <c r="I15" s="114"/>
      <c r="J15" s="114"/>
      <c r="L15" s="18">
        <v>25</v>
      </c>
      <c r="M15" s="13" t="s">
        <v>27</v>
      </c>
      <c r="N15" s="14">
        <v>450</v>
      </c>
      <c r="O15" s="15">
        <v>250</v>
      </c>
      <c r="P15" s="16">
        <v>200</v>
      </c>
      <c r="Q15" s="120"/>
      <c r="R15" s="122"/>
      <c r="S15" s="122"/>
      <c r="T15" s="122"/>
      <c r="U15" s="122"/>
    </row>
    <row r="16" spans="1:21" x14ac:dyDescent="0.55000000000000004">
      <c r="A16" s="12">
        <v>12</v>
      </c>
      <c r="B16" s="13" t="s">
        <v>28</v>
      </c>
      <c r="C16" s="14">
        <v>550</v>
      </c>
      <c r="D16" s="15">
        <v>350</v>
      </c>
      <c r="E16" s="16">
        <v>200</v>
      </c>
      <c r="F16" s="117"/>
      <c r="G16" s="114"/>
      <c r="H16" s="114"/>
      <c r="I16" s="114"/>
      <c r="J16" s="114"/>
      <c r="L16" s="18">
        <v>26</v>
      </c>
      <c r="M16" s="13" t="s">
        <v>29</v>
      </c>
      <c r="N16" s="14">
        <v>450</v>
      </c>
      <c r="O16" s="15">
        <v>250</v>
      </c>
      <c r="P16" s="16">
        <v>200</v>
      </c>
      <c r="Q16" s="120"/>
      <c r="R16" s="122"/>
      <c r="S16" s="122" t="s">
        <v>88</v>
      </c>
      <c r="T16" s="122"/>
      <c r="U16" s="122"/>
    </row>
    <row r="17" spans="1:21" x14ac:dyDescent="0.55000000000000004">
      <c r="A17" s="12">
        <v>13</v>
      </c>
      <c r="B17" s="13" t="s">
        <v>30</v>
      </c>
      <c r="C17" s="14">
        <v>500</v>
      </c>
      <c r="D17" s="15">
        <v>400</v>
      </c>
      <c r="E17" s="16">
        <v>100</v>
      </c>
      <c r="F17" s="117"/>
      <c r="G17" s="114"/>
      <c r="H17" s="114"/>
      <c r="I17" s="114"/>
      <c r="J17" s="114"/>
      <c r="L17" s="18">
        <v>27</v>
      </c>
      <c r="M17" s="13" t="s">
        <v>31</v>
      </c>
      <c r="N17" s="14">
        <v>500</v>
      </c>
      <c r="O17" s="15">
        <v>300</v>
      </c>
      <c r="P17" s="16">
        <v>200</v>
      </c>
      <c r="Q17" s="120"/>
      <c r="R17" s="122"/>
      <c r="S17" s="122" t="s">
        <v>88</v>
      </c>
      <c r="T17" s="122"/>
      <c r="U17" s="122"/>
    </row>
    <row r="18" spans="1:21" ht="18.5" thickBot="1" x14ac:dyDescent="0.6">
      <c r="A18" s="12">
        <v>14</v>
      </c>
      <c r="B18" s="19" t="s">
        <v>32</v>
      </c>
      <c r="C18" s="20">
        <v>500</v>
      </c>
      <c r="D18" s="21">
        <v>350</v>
      </c>
      <c r="E18" s="22">
        <v>150</v>
      </c>
      <c r="F18" s="118"/>
      <c r="G18" s="119"/>
      <c r="H18" s="119"/>
      <c r="I18" s="119"/>
      <c r="J18" s="119"/>
      <c r="L18" s="18">
        <v>28</v>
      </c>
      <c r="M18" s="13" t="s">
        <v>33</v>
      </c>
      <c r="N18" s="14">
        <v>500</v>
      </c>
      <c r="O18" s="15">
        <v>250</v>
      </c>
      <c r="P18" s="16">
        <v>250</v>
      </c>
      <c r="Q18" s="120"/>
      <c r="R18" s="122"/>
      <c r="S18" s="122" t="s">
        <v>88</v>
      </c>
      <c r="T18" s="122"/>
      <c r="U18" s="122"/>
    </row>
    <row r="19" spans="1:21" ht="18.5" thickTop="1" x14ac:dyDescent="0.55000000000000004">
      <c r="A19" s="23"/>
      <c r="B19" s="24"/>
      <c r="C19" s="25">
        <f>SUBTOTAL(109,テーブル18[総世帯数])</f>
        <v>9350</v>
      </c>
      <c r="D19" s="26">
        <f>SUBTOTAL(109,テーブル18[戸建て])</f>
        <v>5200</v>
      </c>
      <c r="E19" s="26">
        <f>SUBTOTAL(109,テーブル18[集合住宅])</f>
        <v>3700</v>
      </c>
      <c r="F19" s="26"/>
      <c r="G19" s="26"/>
      <c r="H19" s="26"/>
      <c r="I19" s="26"/>
      <c r="J19" s="26"/>
      <c r="L19" s="18">
        <v>29</v>
      </c>
      <c r="M19" s="13" t="s">
        <v>34</v>
      </c>
      <c r="N19" s="14">
        <v>700</v>
      </c>
      <c r="O19" s="15">
        <v>600</v>
      </c>
      <c r="P19" s="16">
        <v>100</v>
      </c>
      <c r="Q19" s="120"/>
      <c r="R19" s="122"/>
      <c r="S19" s="122" t="s">
        <v>90</v>
      </c>
      <c r="T19" s="122"/>
      <c r="U19" s="122"/>
    </row>
    <row r="20" spans="1:21" x14ac:dyDescent="0.55000000000000004">
      <c r="L20" s="18">
        <v>30</v>
      </c>
      <c r="M20" s="13" t="s">
        <v>35</v>
      </c>
      <c r="N20" s="14">
        <v>600</v>
      </c>
      <c r="O20" s="15">
        <v>300</v>
      </c>
      <c r="P20" s="16">
        <v>300</v>
      </c>
      <c r="Q20" s="120"/>
      <c r="R20" s="122"/>
      <c r="S20" s="122"/>
      <c r="T20" s="122"/>
      <c r="U20" s="122"/>
    </row>
    <row r="21" spans="1:21" ht="18" customHeight="1" x14ac:dyDescent="0.55000000000000004">
      <c r="A21" s="209"/>
      <c r="B21" s="210"/>
      <c r="C21" s="210"/>
      <c r="D21" s="210"/>
      <c r="E21" s="210"/>
      <c r="F21" s="210"/>
      <c r="G21" s="210"/>
      <c r="H21" s="210"/>
      <c r="I21" s="210"/>
      <c r="J21" s="211"/>
      <c r="L21" s="18">
        <v>31</v>
      </c>
      <c r="M21" s="13" t="s">
        <v>36</v>
      </c>
      <c r="N21" s="14">
        <v>600</v>
      </c>
      <c r="O21" s="15">
        <v>350</v>
      </c>
      <c r="P21" s="16">
        <v>250</v>
      </c>
      <c r="Q21" s="120">
        <v>200</v>
      </c>
      <c r="R21" s="122"/>
      <c r="S21" s="122"/>
      <c r="T21" s="122"/>
      <c r="U21" s="122"/>
    </row>
    <row r="22" spans="1:21" ht="18" customHeight="1" x14ac:dyDescent="0.55000000000000004">
      <c r="A22" s="212"/>
      <c r="B22" s="213"/>
      <c r="C22" s="213"/>
      <c r="D22" s="213"/>
      <c r="E22" s="213"/>
      <c r="F22" s="213"/>
      <c r="G22" s="213"/>
      <c r="H22" s="213"/>
      <c r="I22" s="213"/>
      <c r="J22" s="214"/>
      <c r="L22" s="18">
        <v>32</v>
      </c>
      <c r="M22" s="13" t="s">
        <v>37</v>
      </c>
      <c r="N22" s="14">
        <v>500</v>
      </c>
      <c r="O22" s="15">
        <v>300</v>
      </c>
      <c r="P22" s="16">
        <v>200</v>
      </c>
      <c r="Q22" s="120">
        <v>300</v>
      </c>
      <c r="R22" s="122"/>
      <c r="S22" s="122"/>
      <c r="T22" s="122"/>
      <c r="U22" s="122"/>
    </row>
    <row r="23" spans="1:21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30" t="s">
        <v>72</v>
      </c>
      <c r="H23" s="30" t="s">
        <v>73</v>
      </c>
      <c r="I23" s="30" t="s">
        <v>74</v>
      </c>
      <c r="J23" s="30" t="s">
        <v>75</v>
      </c>
      <c r="L23" s="18">
        <v>33</v>
      </c>
      <c r="M23" s="13" t="s">
        <v>42</v>
      </c>
      <c r="N23" s="14">
        <v>850</v>
      </c>
      <c r="O23" s="15">
        <v>550</v>
      </c>
      <c r="P23" s="16">
        <v>300</v>
      </c>
      <c r="Q23" s="120"/>
      <c r="R23" s="122"/>
      <c r="S23" s="122"/>
      <c r="T23" s="122"/>
      <c r="U23" s="122"/>
    </row>
    <row r="24" spans="1:21" x14ac:dyDescent="0.55000000000000004">
      <c r="A24" s="32">
        <v>47</v>
      </c>
      <c r="B24" s="13" t="s">
        <v>43</v>
      </c>
      <c r="C24" s="14">
        <v>550</v>
      </c>
      <c r="D24" s="15">
        <v>250</v>
      </c>
      <c r="E24" s="16">
        <v>300</v>
      </c>
      <c r="F24" s="113"/>
      <c r="G24" s="114"/>
      <c r="H24" s="114"/>
      <c r="I24" s="114" t="s">
        <v>88</v>
      </c>
      <c r="J24" s="114"/>
      <c r="L24" s="18">
        <v>34</v>
      </c>
      <c r="M24" s="13" t="s">
        <v>44</v>
      </c>
      <c r="N24" s="14">
        <v>400</v>
      </c>
      <c r="O24" s="15">
        <v>250</v>
      </c>
      <c r="P24" s="16">
        <v>150</v>
      </c>
      <c r="Q24" s="120"/>
      <c r="R24" s="122"/>
      <c r="S24" s="122"/>
      <c r="T24" s="122"/>
      <c r="U24" s="122"/>
    </row>
    <row r="25" spans="1:21" x14ac:dyDescent="0.55000000000000004">
      <c r="A25" s="32">
        <v>48</v>
      </c>
      <c r="B25" s="13" t="s">
        <v>45</v>
      </c>
      <c r="C25" s="14">
        <v>450</v>
      </c>
      <c r="D25" s="15">
        <v>300</v>
      </c>
      <c r="E25" s="16">
        <v>150</v>
      </c>
      <c r="F25" s="113"/>
      <c r="G25" s="114"/>
      <c r="H25" s="114"/>
      <c r="I25" s="114" t="s">
        <v>88</v>
      </c>
      <c r="J25" s="114"/>
      <c r="L25" s="18">
        <v>35</v>
      </c>
      <c r="M25" s="13" t="s">
        <v>46</v>
      </c>
      <c r="N25" s="14">
        <v>600</v>
      </c>
      <c r="O25" s="15">
        <v>300</v>
      </c>
      <c r="P25" s="16">
        <v>300</v>
      </c>
      <c r="Q25" s="120"/>
      <c r="R25" s="122"/>
      <c r="S25" s="122"/>
      <c r="T25" s="122"/>
      <c r="U25" s="122"/>
    </row>
    <row r="26" spans="1:21" x14ac:dyDescent="0.55000000000000004">
      <c r="A26" s="32">
        <v>49</v>
      </c>
      <c r="B26" s="13" t="s">
        <v>47</v>
      </c>
      <c r="C26" s="14">
        <v>600</v>
      </c>
      <c r="D26" s="15">
        <v>450</v>
      </c>
      <c r="E26" s="16">
        <v>150</v>
      </c>
      <c r="F26" s="113"/>
      <c r="G26" s="114"/>
      <c r="H26" s="114"/>
      <c r="I26" s="114" t="s">
        <v>90</v>
      </c>
      <c r="J26" s="114"/>
      <c r="L26" s="18">
        <v>36</v>
      </c>
      <c r="M26" s="13" t="s">
        <v>48</v>
      </c>
      <c r="N26" s="14">
        <v>700</v>
      </c>
      <c r="O26" s="15">
        <v>550</v>
      </c>
      <c r="P26" s="16">
        <v>150</v>
      </c>
      <c r="Q26" s="120"/>
      <c r="R26" s="122"/>
      <c r="S26" s="122"/>
      <c r="T26" s="122"/>
      <c r="U26" s="122"/>
    </row>
    <row r="27" spans="1:21" x14ac:dyDescent="0.55000000000000004">
      <c r="A27" s="32">
        <v>50</v>
      </c>
      <c r="B27" s="13" t="s">
        <v>49</v>
      </c>
      <c r="C27" s="14">
        <v>300</v>
      </c>
      <c r="D27" s="15">
        <v>250</v>
      </c>
      <c r="E27" s="16">
        <v>50</v>
      </c>
      <c r="F27" s="113"/>
      <c r="G27" s="114"/>
      <c r="H27" s="114"/>
      <c r="I27" s="114"/>
      <c r="J27" s="114"/>
      <c r="L27" s="18">
        <v>37</v>
      </c>
      <c r="M27" s="13" t="s">
        <v>50</v>
      </c>
      <c r="N27" s="14">
        <v>600</v>
      </c>
      <c r="O27" s="15">
        <v>400</v>
      </c>
      <c r="P27" s="16">
        <v>200</v>
      </c>
      <c r="Q27" s="120"/>
      <c r="R27" s="122"/>
      <c r="S27" s="122"/>
      <c r="T27" s="122"/>
      <c r="U27" s="122"/>
    </row>
    <row r="28" spans="1:21" x14ac:dyDescent="0.55000000000000004">
      <c r="A28" s="32">
        <v>51</v>
      </c>
      <c r="B28" s="13" t="s">
        <v>51</v>
      </c>
      <c r="C28" s="14">
        <v>400</v>
      </c>
      <c r="D28" s="15">
        <v>300</v>
      </c>
      <c r="E28" s="16">
        <v>100</v>
      </c>
      <c r="F28" s="113"/>
      <c r="G28" s="114"/>
      <c r="H28" s="114"/>
      <c r="I28" s="114"/>
      <c r="J28" s="114"/>
      <c r="L28" s="18">
        <v>38</v>
      </c>
      <c r="M28" s="13" t="s">
        <v>52</v>
      </c>
      <c r="N28" s="14">
        <v>650</v>
      </c>
      <c r="O28" s="15">
        <v>550</v>
      </c>
      <c r="P28" s="16">
        <v>100</v>
      </c>
      <c r="Q28" s="120"/>
      <c r="R28" s="122"/>
      <c r="S28" s="122"/>
      <c r="T28" s="122"/>
      <c r="U28" s="122"/>
    </row>
    <row r="29" spans="1:21" x14ac:dyDescent="0.55000000000000004">
      <c r="A29" s="32">
        <v>52</v>
      </c>
      <c r="B29" s="13" t="s">
        <v>53</v>
      </c>
      <c r="C29" s="14">
        <v>400</v>
      </c>
      <c r="D29" s="15">
        <v>200</v>
      </c>
      <c r="E29" s="16">
        <v>200</v>
      </c>
      <c r="F29" s="113"/>
      <c r="G29" s="114"/>
      <c r="H29" s="114"/>
      <c r="I29" s="114"/>
      <c r="J29" s="114"/>
      <c r="L29" s="18">
        <v>39</v>
      </c>
      <c r="M29" s="13" t="s">
        <v>54</v>
      </c>
      <c r="N29" s="14">
        <v>500</v>
      </c>
      <c r="O29" s="15">
        <v>400</v>
      </c>
      <c r="P29" s="16">
        <v>100</v>
      </c>
      <c r="Q29" s="120"/>
      <c r="R29" s="122"/>
      <c r="S29" s="122"/>
      <c r="T29" s="122"/>
      <c r="U29" s="122"/>
    </row>
    <row r="30" spans="1:21" x14ac:dyDescent="0.55000000000000004">
      <c r="A30" s="32">
        <v>53</v>
      </c>
      <c r="B30" s="13" t="s">
        <v>55</v>
      </c>
      <c r="C30" s="14">
        <v>450</v>
      </c>
      <c r="D30" s="15">
        <v>350</v>
      </c>
      <c r="E30" s="16">
        <v>100</v>
      </c>
      <c r="F30" s="113"/>
      <c r="G30" s="114"/>
      <c r="H30" s="114"/>
      <c r="I30" s="114"/>
      <c r="J30" s="114"/>
      <c r="L30" s="18">
        <v>40</v>
      </c>
      <c r="M30" s="13" t="s">
        <v>56</v>
      </c>
      <c r="N30" s="14">
        <v>600</v>
      </c>
      <c r="O30" s="15">
        <v>450</v>
      </c>
      <c r="P30" s="16">
        <v>150</v>
      </c>
      <c r="Q30" s="120"/>
      <c r="R30" s="122"/>
      <c r="S30" s="122"/>
      <c r="T30" s="122"/>
      <c r="U30" s="122"/>
    </row>
    <row r="31" spans="1:21" x14ac:dyDescent="0.55000000000000004">
      <c r="A31" s="32">
        <v>54</v>
      </c>
      <c r="B31" s="13" t="s">
        <v>57</v>
      </c>
      <c r="C31" s="14">
        <v>450</v>
      </c>
      <c r="D31" s="15">
        <v>400</v>
      </c>
      <c r="E31" s="16">
        <v>50</v>
      </c>
      <c r="F31" s="113"/>
      <c r="G31" s="114"/>
      <c r="H31" s="114"/>
      <c r="I31" s="114"/>
      <c r="J31" s="114"/>
      <c r="L31" s="18">
        <v>41</v>
      </c>
      <c r="M31" s="13" t="s">
        <v>58</v>
      </c>
      <c r="N31" s="14">
        <v>500</v>
      </c>
      <c r="O31" s="15">
        <v>300</v>
      </c>
      <c r="P31" s="16">
        <v>200</v>
      </c>
      <c r="Q31" s="120"/>
      <c r="R31" s="122"/>
      <c r="S31" s="122"/>
      <c r="T31" s="122"/>
      <c r="U31" s="122"/>
    </row>
    <row r="32" spans="1:21" x14ac:dyDescent="0.55000000000000004">
      <c r="A32" s="32">
        <v>55</v>
      </c>
      <c r="B32" s="13" t="s">
        <v>59</v>
      </c>
      <c r="C32" s="14">
        <v>700</v>
      </c>
      <c r="D32" s="15">
        <v>600</v>
      </c>
      <c r="E32" s="16">
        <v>100</v>
      </c>
      <c r="F32" s="113">
        <v>400</v>
      </c>
      <c r="G32" s="114"/>
      <c r="H32" s="114"/>
      <c r="I32" s="114"/>
      <c r="J32" s="114"/>
      <c r="L32" s="18">
        <v>42</v>
      </c>
      <c r="M32" s="13" t="s">
        <v>60</v>
      </c>
      <c r="N32" s="14">
        <v>450</v>
      </c>
      <c r="O32" s="15">
        <v>350</v>
      </c>
      <c r="P32" s="16">
        <v>100</v>
      </c>
      <c r="Q32" s="120"/>
      <c r="R32" s="122" t="s">
        <v>89</v>
      </c>
      <c r="S32" s="122"/>
      <c r="T32" s="122"/>
      <c r="U32" s="122"/>
    </row>
    <row r="33" spans="1:23" x14ac:dyDescent="0.55000000000000004">
      <c r="A33" s="32">
        <v>56</v>
      </c>
      <c r="B33" s="13" t="s">
        <v>61</v>
      </c>
      <c r="C33" s="14">
        <v>500</v>
      </c>
      <c r="D33" s="15">
        <v>400</v>
      </c>
      <c r="E33" s="16">
        <v>100</v>
      </c>
      <c r="F33" s="113"/>
      <c r="G33" s="114"/>
      <c r="H33" s="114"/>
      <c r="I33" s="114"/>
      <c r="J33" s="114"/>
      <c r="L33" s="18">
        <v>43</v>
      </c>
      <c r="M33" s="13" t="s">
        <v>62</v>
      </c>
      <c r="N33" s="14">
        <v>800</v>
      </c>
      <c r="O33" s="15">
        <v>400</v>
      </c>
      <c r="P33" s="16">
        <v>400</v>
      </c>
      <c r="Q33" s="120"/>
      <c r="R33" s="122" t="s">
        <v>88</v>
      </c>
      <c r="S33" s="122"/>
      <c r="T33" s="122"/>
      <c r="U33" s="122"/>
    </row>
    <row r="34" spans="1:23" x14ac:dyDescent="0.55000000000000004">
      <c r="A34" s="32">
        <v>57</v>
      </c>
      <c r="B34" s="13" t="s">
        <v>63</v>
      </c>
      <c r="C34" s="14">
        <v>500</v>
      </c>
      <c r="D34" s="15">
        <v>450</v>
      </c>
      <c r="E34" s="16">
        <v>50</v>
      </c>
      <c r="F34" s="113"/>
      <c r="G34" s="114"/>
      <c r="H34" s="114"/>
      <c r="I34" s="114"/>
      <c r="J34" s="114"/>
      <c r="L34" s="18">
        <v>44</v>
      </c>
      <c r="M34" s="13" t="s">
        <v>64</v>
      </c>
      <c r="N34" s="14">
        <v>600</v>
      </c>
      <c r="O34" s="15">
        <v>250</v>
      </c>
      <c r="P34" s="16">
        <v>350</v>
      </c>
      <c r="Q34" s="120"/>
      <c r="R34" s="122" t="s">
        <v>88</v>
      </c>
      <c r="S34" s="122"/>
      <c r="T34" s="122"/>
      <c r="U34" s="122"/>
    </row>
    <row r="35" spans="1:23" x14ac:dyDescent="0.55000000000000004">
      <c r="A35" s="32">
        <v>58</v>
      </c>
      <c r="B35" s="13" t="s">
        <v>65</v>
      </c>
      <c r="C35" s="14">
        <v>300</v>
      </c>
      <c r="D35" s="15">
        <v>200</v>
      </c>
      <c r="E35" s="16">
        <v>100</v>
      </c>
      <c r="F35" s="113"/>
      <c r="G35" s="114"/>
      <c r="H35" s="114"/>
      <c r="I35" s="114"/>
      <c r="J35" s="114"/>
      <c r="L35" s="18">
        <v>45</v>
      </c>
      <c r="M35" s="13" t="s">
        <v>66</v>
      </c>
      <c r="N35" s="14">
        <v>900</v>
      </c>
      <c r="O35" s="15">
        <v>800</v>
      </c>
      <c r="P35" s="16">
        <v>100</v>
      </c>
      <c r="Q35" s="120"/>
      <c r="R35" s="122" t="s">
        <v>88</v>
      </c>
      <c r="S35" s="122"/>
      <c r="T35" s="122"/>
      <c r="U35" s="122"/>
    </row>
    <row r="36" spans="1:23" x14ac:dyDescent="0.55000000000000004">
      <c r="A36" s="32">
        <v>59</v>
      </c>
      <c r="B36" s="13" t="s">
        <v>67</v>
      </c>
      <c r="C36" s="14">
        <v>300</v>
      </c>
      <c r="D36" s="15">
        <v>250</v>
      </c>
      <c r="E36" s="16">
        <v>50</v>
      </c>
      <c r="F36" s="113"/>
      <c r="G36" s="114"/>
      <c r="H36" s="114"/>
      <c r="I36" s="114"/>
      <c r="J36" s="114" t="s">
        <v>88</v>
      </c>
      <c r="L36" s="18">
        <v>46</v>
      </c>
      <c r="M36" s="19" t="s">
        <v>68</v>
      </c>
      <c r="N36" s="20">
        <v>700</v>
      </c>
      <c r="O36" s="21">
        <v>500</v>
      </c>
      <c r="P36" s="22">
        <v>200</v>
      </c>
      <c r="Q36" s="121"/>
      <c r="R36" s="123"/>
      <c r="S36" s="123"/>
      <c r="T36" s="123"/>
      <c r="U36" s="123"/>
    </row>
    <row r="37" spans="1:23" x14ac:dyDescent="0.55000000000000004">
      <c r="A37" s="32">
        <v>60</v>
      </c>
      <c r="B37" s="13" t="s">
        <v>69</v>
      </c>
      <c r="C37" s="14">
        <v>600</v>
      </c>
      <c r="D37" s="15">
        <v>350</v>
      </c>
      <c r="E37" s="16">
        <v>250</v>
      </c>
      <c r="F37" s="113"/>
      <c r="G37" s="114"/>
      <c r="H37" s="114"/>
      <c r="I37" s="114"/>
      <c r="J37" s="114" t="s">
        <v>88</v>
      </c>
      <c r="L37" s="165">
        <v>63</v>
      </c>
      <c r="M37" s="13"/>
      <c r="N37" s="167"/>
      <c r="O37" s="168"/>
      <c r="P37" s="168"/>
      <c r="Q37" s="117"/>
      <c r="R37" s="169"/>
      <c r="S37" s="169"/>
      <c r="T37" s="169"/>
      <c r="U37" s="166"/>
    </row>
    <row r="38" spans="1:23" x14ac:dyDescent="0.55000000000000004">
      <c r="A38" s="32">
        <v>61</v>
      </c>
      <c r="B38" s="13" t="s">
        <v>70</v>
      </c>
      <c r="C38" s="14">
        <v>400</v>
      </c>
      <c r="D38" s="15">
        <v>300</v>
      </c>
      <c r="E38" s="16">
        <v>100</v>
      </c>
      <c r="F38" s="113"/>
      <c r="G38" s="114"/>
      <c r="H38" s="114"/>
      <c r="I38" s="114"/>
      <c r="J38" s="114" t="s">
        <v>88</v>
      </c>
      <c r="L38" s="18">
        <v>64</v>
      </c>
      <c r="M38" s="19"/>
      <c r="N38" s="20"/>
      <c r="O38" s="21"/>
      <c r="P38" s="22"/>
      <c r="Q38" s="22"/>
      <c r="R38" s="22"/>
      <c r="S38" s="22"/>
      <c r="T38" s="22"/>
      <c r="U38" s="22"/>
    </row>
    <row r="39" spans="1:23" ht="18.5" thickBot="1" x14ac:dyDescent="0.6">
      <c r="A39" s="36">
        <v>62</v>
      </c>
      <c r="B39" s="37" t="s">
        <v>71</v>
      </c>
      <c r="C39" s="38">
        <v>350</v>
      </c>
      <c r="D39" s="39">
        <v>300</v>
      </c>
      <c r="E39" s="40">
        <v>50</v>
      </c>
      <c r="F39" s="115"/>
      <c r="G39" s="116"/>
      <c r="H39" s="116"/>
      <c r="I39" s="116"/>
      <c r="J39" s="116"/>
      <c r="L39" s="33"/>
      <c r="M39" s="34"/>
      <c r="N39" s="45">
        <f>SUBTOTAL(109,テーブル39[総世帯数])</f>
        <v>20000</v>
      </c>
      <c r="O39" s="46">
        <f>SUBTOTAL(109,テーブル39[戸建て])</f>
        <v>12200</v>
      </c>
      <c r="P39" s="46">
        <f>SUBTOTAL(109,テーブル39[集合住宅])</f>
        <v>7800</v>
      </c>
      <c r="Q39" s="46"/>
      <c r="R39" s="124"/>
      <c r="S39" s="124"/>
      <c r="T39" s="124"/>
      <c r="U39" s="125"/>
    </row>
    <row r="40" spans="1:23" ht="18.5" thickTop="1" x14ac:dyDescent="0.55000000000000004">
      <c r="A40" s="41"/>
      <c r="B40" s="42"/>
      <c r="C40" s="47">
        <f>SUBTOTAL(109,テーブル410[総世帯数])</f>
        <v>7250</v>
      </c>
      <c r="D40" s="48">
        <f>SUBTOTAL(109,テーブル410[戸建て])</f>
        <v>5350</v>
      </c>
      <c r="E40" s="49">
        <f>SUBTOTAL(109,テーブル410[集合住宅])</f>
        <v>1900</v>
      </c>
      <c r="F40" s="48"/>
      <c r="G40" s="48"/>
      <c r="H40" s="48"/>
      <c r="I40" s="48"/>
      <c r="J40" s="48"/>
    </row>
    <row r="42" spans="1:23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H42" s="190" t="s">
        <v>152</v>
      </c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2"/>
    </row>
    <row r="43" spans="1:23" ht="29" x14ac:dyDescent="0.55000000000000004">
      <c r="A43" s="62" t="s">
        <v>72</v>
      </c>
      <c r="B43" s="63">
        <v>43738</v>
      </c>
      <c r="C43" s="64" t="s">
        <v>83</v>
      </c>
      <c r="D43" s="63">
        <f>B43+9</f>
        <v>43747</v>
      </c>
      <c r="E43" s="131">
        <f>B43-5</f>
        <v>43733</v>
      </c>
      <c r="F43" s="174"/>
      <c r="H43" s="75" t="s">
        <v>79</v>
      </c>
      <c r="I43" s="76"/>
      <c r="J43" s="77"/>
      <c r="K43" s="77"/>
      <c r="L43" s="77"/>
      <c r="M43" s="77"/>
      <c r="N43" s="126" t="s">
        <v>91</v>
      </c>
      <c r="O43" s="77"/>
      <c r="P43" s="77"/>
      <c r="Q43" s="77"/>
      <c r="R43" s="77"/>
      <c r="S43" s="77"/>
      <c r="T43" s="77"/>
      <c r="U43" s="78"/>
    </row>
    <row r="44" spans="1:23" ht="29" x14ac:dyDescent="0.55000000000000004">
      <c r="A44" s="62" t="s">
        <v>73</v>
      </c>
      <c r="B44" s="63">
        <f>B43+7</f>
        <v>43745</v>
      </c>
      <c r="C44" s="64" t="s">
        <v>83</v>
      </c>
      <c r="D44" s="63">
        <f>B44+9</f>
        <v>43754</v>
      </c>
      <c r="E44" s="131">
        <f>B44-5</f>
        <v>43740</v>
      </c>
      <c r="F44" s="174"/>
      <c r="H44" s="79" t="s">
        <v>82</v>
      </c>
      <c r="I44" s="80"/>
      <c r="J44" s="81"/>
      <c r="K44" s="81"/>
      <c r="L44" s="81"/>
      <c r="M44" s="81"/>
      <c r="N44" s="127" t="s">
        <v>92</v>
      </c>
      <c r="O44" s="81"/>
      <c r="P44" s="81"/>
      <c r="Q44" s="81"/>
      <c r="R44" s="81"/>
      <c r="S44" s="81"/>
      <c r="T44" s="81"/>
      <c r="U44" s="82"/>
    </row>
    <row r="45" spans="1:23" ht="29" x14ac:dyDescent="0.55000000000000004">
      <c r="A45" s="62" t="s">
        <v>74</v>
      </c>
      <c r="B45" s="63">
        <f>B44+7</f>
        <v>43752</v>
      </c>
      <c r="C45" s="64" t="s">
        <v>83</v>
      </c>
      <c r="D45" s="63">
        <f>B45+9</f>
        <v>43761</v>
      </c>
      <c r="E45" s="131">
        <f>B45-5</f>
        <v>43747</v>
      </c>
      <c r="F45" s="174"/>
      <c r="H45" s="79" t="s">
        <v>81</v>
      </c>
      <c r="I45" s="80"/>
      <c r="J45" s="81"/>
      <c r="K45" s="81"/>
      <c r="L45" s="81"/>
      <c r="M45" s="81"/>
      <c r="N45" s="127" t="s">
        <v>92</v>
      </c>
      <c r="O45" s="81"/>
      <c r="P45" s="81"/>
      <c r="Q45" s="81"/>
      <c r="R45" s="81"/>
      <c r="S45" s="81"/>
      <c r="T45" s="81"/>
      <c r="U45" s="82"/>
    </row>
    <row r="46" spans="1:23" ht="29" x14ac:dyDescent="0.55000000000000004">
      <c r="A46" s="62" t="s">
        <v>75</v>
      </c>
      <c r="B46" s="60">
        <f>B45+7</f>
        <v>43759</v>
      </c>
      <c r="C46" s="61" t="s">
        <v>83</v>
      </c>
      <c r="D46" s="63">
        <f>B46+9</f>
        <v>43768</v>
      </c>
      <c r="E46" s="131">
        <f>B46-5</f>
        <v>43754</v>
      </c>
      <c r="F46" s="174"/>
      <c r="H46" s="83" t="s">
        <v>80</v>
      </c>
      <c r="I46" s="84"/>
      <c r="J46" s="85"/>
      <c r="K46" s="85"/>
      <c r="L46" s="85"/>
      <c r="M46" s="85"/>
      <c r="N46" s="128" t="s">
        <v>93</v>
      </c>
      <c r="O46" s="85"/>
      <c r="P46" s="85"/>
      <c r="Q46" s="85"/>
      <c r="R46" s="85"/>
      <c r="S46" s="85"/>
      <c r="T46" s="85"/>
      <c r="U46" s="86"/>
    </row>
    <row r="47" spans="1:23" ht="29" x14ac:dyDescent="0.55000000000000004">
      <c r="H47" s="181" t="s">
        <v>153</v>
      </c>
      <c r="I47" s="182"/>
      <c r="J47" s="183"/>
      <c r="K47" s="183"/>
      <c r="L47" s="183"/>
      <c r="M47" s="183"/>
      <c r="N47" s="185"/>
      <c r="O47" s="185" t="s">
        <v>156</v>
      </c>
      <c r="P47" s="183"/>
      <c r="Q47" s="183"/>
      <c r="R47" s="183"/>
      <c r="S47" s="183"/>
      <c r="T47" s="183"/>
      <c r="U47" s="184"/>
    </row>
    <row r="48" spans="1:23" ht="29" x14ac:dyDescent="0.55000000000000004">
      <c r="H48" s="109" t="s">
        <v>108</v>
      </c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3"/>
      <c r="W48" s="130"/>
    </row>
    <row r="49" spans="8:21" ht="22.5" x14ac:dyDescent="0.55000000000000004">
      <c r="H49" s="58" t="s">
        <v>150</v>
      </c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3"/>
    </row>
    <row r="50" spans="8:21" ht="22.5" x14ac:dyDescent="0.55000000000000004">
      <c r="H50" s="178" t="s">
        <v>155</v>
      </c>
      <c r="I50" s="59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3"/>
    </row>
    <row r="51" spans="8:21" ht="22.5" x14ac:dyDescent="0.55000000000000004">
      <c r="H51" s="110" t="s">
        <v>95</v>
      </c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2"/>
    </row>
    <row r="52" spans="8:21" ht="22.5" x14ac:dyDescent="0.55000000000000004">
      <c r="H52" s="55" t="s">
        <v>85</v>
      </c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7"/>
    </row>
    <row r="53" spans="8:21" ht="22.5" x14ac:dyDescent="0.55000000000000004"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35" t="s">
        <v>87</v>
      </c>
      <c r="U53" s="1">
        <v>4</v>
      </c>
    </row>
  </sheetData>
  <mergeCells count="5">
    <mergeCell ref="A2:E3"/>
    <mergeCell ref="L2:U3"/>
    <mergeCell ref="A21:J22"/>
    <mergeCell ref="H42:U42"/>
    <mergeCell ref="A42:D42"/>
  </mergeCells>
  <phoneticPr fontId="3"/>
  <conditionalFormatting sqref="B43:E46">
    <cfRule type="expression" dxfId="0" priority="12">
      <formula>$E42="休業"</formula>
    </cfRule>
  </conditionalFormatting>
  <printOptions horizontalCentered="1" verticalCentered="1"/>
  <pageMargins left="0.39370078740157483" right="0.39370078740157483" top="0.78740157480314965" bottom="0.78740157480314965" header="0.31496062992125984" footer="0.31496062992125984"/>
  <pageSetup paperSize="9" scale="57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彦根(5週)</vt:lpstr>
      <vt:lpstr>米原(5週)</vt:lpstr>
      <vt:lpstr>長浜 (５週)</vt:lpstr>
      <vt:lpstr>近江八幡 (５週) 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</dc:creator>
  <cp:lastModifiedBy>知典 池田</cp:lastModifiedBy>
  <cp:lastPrinted>2026-01-26T06:25:28Z</cp:lastPrinted>
  <dcterms:created xsi:type="dcterms:W3CDTF">2019-04-20T06:13:58Z</dcterms:created>
  <dcterms:modified xsi:type="dcterms:W3CDTF">2026-05-01T04:00:37Z</dcterms:modified>
</cp:coreProperties>
</file>