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5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6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7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8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bookViews>
    <workbookView xWindow="0" yWindow="0" windowWidth="20490" windowHeight="8145" activeTab="2"/>
  </bookViews>
  <sheets>
    <sheet name="3月彦根(5週)" sheetId="11" r:id="rId1"/>
    <sheet name="3月米原(5週)" sheetId="7" r:id="rId2"/>
    <sheet name="12月長浜 (５週)" sheetId="9" r:id="rId3"/>
    <sheet name="10月長浜 (４週)" sheetId="10" r:id="rId4"/>
    <sheet name="エリア世帯数４週" sheetId="2" r:id="rId5"/>
    <sheet name="エリア世帯数４週 (2)" sheetId="8" r:id="rId6"/>
    <sheet name="7月彦根(５週)" sheetId="3" r:id="rId7"/>
    <sheet name="MIHON" sheetId="4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1" l="1"/>
  <c r="B45" i="11" s="1"/>
  <c r="E43" i="11"/>
  <c r="D43" i="11"/>
  <c r="E40" i="11"/>
  <c r="D40" i="11"/>
  <c r="C40" i="11"/>
  <c r="Q39" i="11"/>
  <c r="P39" i="11"/>
  <c r="O39" i="11"/>
  <c r="E19" i="11"/>
  <c r="D19" i="11"/>
  <c r="C19" i="11"/>
  <c r="B46" i="11" l="1"/>
  <c r="E45" i="11"/>
  <c r="D45" i="11"/>
  <c r="D44" i="11"/>
  <c r="E44" i="11"/>
  <c r="B44" i="10"/>
  <c r="B45" i="10" s="1"/>
  <c r="E43" i="10"/>
  <c r="D43" i="10"/>
  <c r="E40" i="10"/>
  <c r="D40" i="10"/>
  <c r="C40" i="10"/>
  <c r="P39" i="10"/>
  <c r="O39" i="10"/>
  <c r="N39" i="10"/>
  <c r="E19" i="10"/>
  <c r="D19" i="10"/>
  <c r="C19" i="10"/>
  <c r="D46" i="11" l="1"/>
  <c r="B47" i="11"/>
  <c r="E46" i="11"/>
  <c r="D45" i="10"/>
  <c r="B46" i="10"/>
  <c r="E45" i="10"/>
  <c r="D44" i="10"/>
  <c r="E44" i="10"/>
  <c r="B44" i="9"/>
  <c r="E44" i="9" s="1"/>
  <c r="E43" i="9"/>
  <c r="D43" i="9"/>
  <c r="E40" i="9"/>
  <c r="D40" i="9"/>
  <c r="C40" i="9"/>
  <c r="Q39" i="9"/>
  <c r="P39" i="9"/>
  <c r="O39" i="9"/>
  <c r="E19" i="9"/>
  <c r="D19" i="9"/>
  <c r="C19" i="9"/>
  <c r="B44" i="8"/>
  <c r="B45" i="8" s="1"/>
  <c r="E43" i="8"/>
  <c r="D43" i="8"/>
  <c r="E40" i="8"/>
  <c r="D40" i="8"/>
  <c r="C40" i="8"/>
  <c r="P39" i="8"/>
  <c r="O39" i="8"/>
  <c r="N39" i="8"/>
  <c r="E19" i="8"/>
  <c r="D19" i="8"/>
  <c r="C19" i="8"/>
  <c r="D44" i="8"/>
  <c r="E44" i="8"/>
  <c r="E19" i="7"/>
  <c r="D19" i="7"/>
  <c r="C19" i="7"/>
  <c r="Q9" i="7"/>
  <c r="P9" i="7"/>
  <c r="O9" i="7"/>
  <c r="E7" i="7"/>
  <c r="D7" i="7"/>
  <c r="C7" i="7"/>
  <c r="B25" i="7"/>
  <c r="E25" i="7" s="1"/>
  <c r="E24" i="7"/>
  <c r="D24" i="7"/>
  <c r="E43" i="2"/>
  <c r="E43" i="3"/>
  <c r="E43" i="4"/>
  <c r="B44" i="4"/>
  <c r="D44" i="4"/>
  <c r="D43" i="4"/>
  <c r="E40" i="4"/>
  <c r="D40" i="4"/>
  <c r="C40" i="4"/>
  <c r="P39" i="4"/>
  <c r="O39" i="4"/>
  <c r="N39" i="4"/>
  <c r="E19" i="4"/>
  <c r="D19" i="4"/>
  <c r="C19" i="4"/>
  <c r="E44" i="4"/>
  <c r="B45" i="4"/>
  <c r="B46" i="4"/>
  <c r="D46" i="4" s="1"/>
  <c r="E45" i="4"/>
  <c r="B44" i="2"/>
  <c r="E44" i="2" s="1"/>
  <c r="D43" i="2"/>
  <c r="D45" i="4"/>
  <c r="E46" i="4"/>
  <c r="D44" i="2"/>
  <c r="B45" i="2"/>
  <c r="D45" i="2" s="1"/>
  <c r="E45" i="2"/>
  <c r="D43" i="3"/>
  <c r="B44" i="3"/>
  <c r="E44" i="3" s="1"/>
  <c r="E40" i="3"/>
  <c r="D40" i="3"/>
  <c r="C40" i="3"/>
  <c r="Q39" i="3"/>
  <c r="P39" i="3"/>
  <c r="O39" i="3"/>
  <c r="E19" i="3"/>
  <c r="D19" i="3"/>
  <c r="C19" i="3"/>
  <c r="B46" i="2"/>
  <c r="D46" i="2" s="1"/>
  <c r="E40" i="2"/>
  <c r="D40" i="2"/>
  <c r="C40" i="2"/>
  <c r="P39" i="2"/>
  <c r="O39" i="2"/>
  <c r="N39" i="2"/>
  <c r="E19" i="2"/>
  <c r="D19" i="2"/>
  <c r="C19" i="2"/>
  <c r="E47" i="11" l="1"/>
  <c r="D47" i="11"/>
  <c r="B26" i="7"/>
  <c r="B27" i="7" s="1"/>
  <c r="B28" i="7" s="1"/>
  <c r="D28" i="7" s="1"/>
  <c r="D25" i="7"/>
  <c r="D44" i="9"/>
  <c r="B45" i="9"/>
  <c r="B46" i="9" s="1"/>
  <c r="B47" i="9" s="1"/>
  <c r="E46" i="10"/>
  <c r="D46" i="10"/>
  <c r="B46" i="8"/>
  <c r="D45" i="8"/>
  <c r="E45" i="8"/>
  <c r="E46" i="2"/>
  <c r="B45" i="3"/>
  <c r="D44" i="3"/>
  <c r="E27" i="7" l="1"/>
  <c r="D27" i="7"/>
  <c r="E26" i="7"/>
  <c r="D26" i="7"/>
  <c r="D45" i="9"/>
  <c r="E46" i="9"/>
  <c r="E45" i="9"/>
  <c r="E28" i="7"/>
  <c r="D46" i="9"/>
  <c r="E46" i="8"/>
  <c r="D46" i="8"/>
  <c r="E47" i="9"/>
  <c r="D47" i="9"/>
  <c r="D45" i="3"/>
  <c r="B46" i="3"/>
  <c r="E45" i="3"/>
  <c r="B47" i="3" l="1"/>
  <c r="E46" i="3"/>
  <c r="D46" i="3"/>
  <c r="D47" i="3" l="1"/>
  <c r="E47" i="3"/>
</calcChain>
</file>

<file path=xl/sharedStrings.xml><?xml version="1.0" encoding="utf-8"?>
<sst xmlns="http://schemas.openxmlformats.org/spreadsheetml/2006/main" count="895" uniqueCount="172">
  <si>
    <t>№</t>
    <phoneticPr fontId="3"/>
  </si>
  <si>
    <t>エリア名</t>
    <rPh sb="3" eb="4">
      <t>メイ</t>
    </rPh>
    <phoneticPr fontId="3"/>
  </si>
  <si>
    <t>総世帯数</t>
    <rPh sb="0" eb="1">
      <t>ソウ</t>
    </rPh>
    <rPh sb="1" eb="4">
      <t>セタイスウ</t>
    </rPh>
    <phoneticPr fontId="3"/>
  </si>
  <si>
    <t>戸建て</t>
    <rPh sb="0" eb="2">
      <t>コダ</t>
    </rPh>
    <phoneticPr fontId="3"/>
  </si>
  <si>
    <t>集合住宅</t>
    <rPh sb="0" eb="2">
      <t>シュウゴウ</t>
    </rPh>
    <rPh sb="2" eb="4">
      <t>ジュウタク</t>
    </rPh>
    <phoneticPr fontId="3"/>
  </si>
  <si>
    <t>№</t>
  </si>
  <si>
    <t>平田町S</t>
    <rPh sb="0" eb="3">
      <t>ヒラタチョウ</t>
    </rPh>
    <phoneticPr fontId="3"/>
  </si>
  <si>
    <t>小泉町C</t>
    <rPh sb="0" eb="3">
      <t>コイズミチョウ</t>
    </rPh>
    <phoneticPr fontId="3"/>
  </si>
  <si>
    <t>平田町E</t>
    <rPh sb="0" eb="3">
      <t>ヒラタチョウ</t>
    </rPh>
    <phoneticPr fontId="3"/>
  </si>
  <si>
    <t>小泉町S</t>
    <rPh sb="0" eb="3">
      <t>コイズミチョウ</t>
    </rPh>
    <phoneticPr fontId="3"/>
  </si>
  <si>
    <t>平田町N</t>
    <rPh sb="0" eb="2">
      <t>ヒラタ</t>
    </rPh>
    <rPh sb="2" eb="3">
      <t>チョウ</t>
    </rPh>
    <phoneticPr fontId="3"/>
  </si>
  <si>
    <t>西今町W</t>
    <rPh sb="0" eb="3">
      <t>ニシイマチョウ</t>
    </rPh>
    <phoneticPr fontId="3"/>
  </si>
  <si>
    <t>平田町W</t>
    <rPh sb="0" eb="3">
      <t>ヒラタチョウ</t>
    </rPh>
    <phoneticPr fontId="3"/>
  </si>
  <si>
    <t>戸賀町</t>
    <rPh sb="0" eb="1">
      <t>ト</t>
    </rPh>
    <rPh sb="1" eb="2">
      <t>ガ</t>
    </rPh>
    <rPh sb="2" eb="3">
      <t>チョウ</t>
    </rPh>
    <phoneticPr fontId="3"/>
  </si>
  <si>
    <t>後三条町</t>
    <rPh sb="0" eb="1">
      <t>アト</t>
    </rPh>
    <rPh sb="1" eb="4">
      <t>サンジョウチョウ</t>
    </rPh>
    <phoneticPr fontId="3"/>
  </si>
  <si>
    <t>西今町E</t>
    <rPh sb="0" eb="3">
      <t>ニシイマチョウ</t>
    </rPh>
    <phoneticPr fontId="3"/>
  </si>
  <si>
    <t>金城団地</t>
    <rPh sb="0" eb="2">
      <t>カネシロ</t>
    </rPh>
    <rPh sb="2" eb="4">
      <t>ダンチ</t>
    </rPh>
    <phoneticPr fontId="3"/>
  </si>
  <si>
    <t>開出今町</t>
    <rPh sb="0" eb="3">
      <t>カイデイマ</t>
    </rPh>
    <rPh sb="3" eb="4">
      <t>チョウ</t>
    </rPh>
    <phoneticPr fontId="3"/>
  </si>
  <si>
    <t>大藪町</t>
    <rPh sb="0" eb="2">
      <t>オオヤブ</t>
    </rPh>
    <rPh sb="2" eb="3">
      <t>チョウ</t>
    </rPh>
    <phoneticPr fontId="3"/>
  </si>
  <si>
    <t>竹ヶ鼻町</t>
    <rPh sb="0" eb="3">
      <t>タケガハナ</t>
    </rPh>
    <rPh sb="3" eb="4">
      <t>チョウ</t>
    </rPh>
    <phoneticPr fontId="3"/>
  </si>
  <si>
    <t>大藪町N</t>
    <rPh sb="0" eb="2">
      <t>オオヤブ</t>
    </rPh>
    <rPh sb="2" eb="3">
      <t>チョウ</t>
    </rPh>
    <phoneticPr fontId="3"/>
  </si>
  <si>
    <t>東沼波町S</t>
    <rPh sb="0" eb="4">
      <t>ヒガシノナミチョウ</t>
    </rPh>
    <phoneticPr fontId="3"/>
  </si>
  <si>
    <t>中薮町</t>
    <rPh sb="0" eb="3">
      <t>ナカヤブチョウ</t>
    </rPh>
    <phoneticPr fontId="3"/>
  </si>
  <si>
    <t>東沼波町N</t>
    <rPh sb="0" eb="4">
      <t>ヒガシノナミチョウ</t>
    </rPh>
    <phoneticPr fontId="3"/>
  </si>
  <si>
    <t>池洲町栄町</t>
    <rPh sb="0" eb="1">
      <t>イケ</t>
    </rPh>
    <rPh sb="1" eb="2">
      <t>ス</t>
    </rPh>
    <rPh sb="2" eb="3">
      <t>チョウ</t>
    </rPh>
    <rPh sb="3" eb="4">
      <t>サカエ</t>
    </rPh>
    <rPh sb="4" eb="5">
      <t>マチ</t>
    </rPh>
    <phoneticPr fontId="3"/>
  </si>
  <si>
    <t>西沼波町</t>
    <rPh sb="0" eb="4">
      <t>ニシノナミチョウ</t>
    </rPh>
    <phoneticPr fontId="3"/>
  </si>
  <si>
    <t>長曽根町</t>
    <rPh sb="0" eb="3">
      <t>ナガソネ</t>
    </rPh>
    <rPh sb="3" eb="4">
      <t>チョウ</t>
    </rPh>
    <phoneticPr fontId="3"/>
  </si>
  <si>
    <t>岡町和田町</t>
    <rPh sb="0" eb="2">
      <t>オカマチ</t>
    </rPh>
    <rPh sb="2" eb="4">
      <t>ワダ</t>
    </rPh>
    <rPh sb="4" eb="5">
      <t>チョウ</t>
    </rPh>
    <phoneticPr fontId="3"/>
  </si>
  <si>
    <t>城町本町</t>
    <rPh sb="0" eb="2">
      <t>シロマチ</t>
    </rPh>
    <rPh sb="2" eb="4">
      <t>ホンマチ</t>
    </rPh>
    <phoneticPr fontId="3"/>
  </si>
  <si>
    <t>安清芹町</t>
    <rPh sb="0" eb="2">
      <t>ヤスキヨ</t>
    </rPh>
    <rPh sb="2" eb="4">
      <t>セリマチ</t>
    </rPh>
    <phoneticPr fontId="3"/>
  </si>
  <si>
    <t>銀座芹橋町</t>
    <rPh sb="0" eb="2">
      <t>ギンザ</t>
    </rPh>
    <rPh sb="2" eb="4">
      <t>セリバシ</t>
    </rPh>
    <rPh sb="4" eb="5">
      <t>マチ</t>
    </rPh>
    <phoneticPr fontId="3"/>
  </si>
  <si>
    <t>河原新町</t>
    <rPh sb="0" eb="2">
      <t>カワラ</t>
    </rPh>
    <rPh sb="2" eb="4">
      <t>シンマチ</t>
    </rPh>
    <phoneticPr fontId="3"/>
  </si>
  <si>
    <t>京町</t>
    <rPh sb="0" eb="2">
      <t>キョウマチ</t>
    </rPh>
    <phoneticPr fontId="3"/>
  </si>
  <si>
    <t>芹川町</t>
    <rPh sb="0" eb="3">
      <t>セリカワチョウ</t>
    </rPh>
    <phoneticPr fontId="3"/>
  </si>
  <si>
    <t>松原RT</t>
  </si>
  <si>
    <t>馬場町</t>
    <rPh sb="0" eb="2">
      <t>ババ</t>
    </rPh>
    <rPh sb="2" eb="3">
      <t>チョウ</t>
    </rPh>
    <phoneticPr fontId="3"/>
  </si>
  <si>
    <t>尾末町旭町</t>
    <rPh sb="0" eb="1">
      <t>オ</t>
    </rPh>
    <rPh sb="1" eb="2">
      <t>スエ</t>
    </rPh>
    <rPh sb="2" eb="3">
      <t>チョウ</t>
    </rPh>
    <rPh sb="3" eb="4">
      <t>アサヒ</t>
    </rPh>
    <rPh sb="4" eb="5">
      <t>マチ</t>
    </rPh>
    <phoneticPr fontId="3"/>
  </si>
  <si>
    <t>大東町</t>
    <rPh sb="0" eb="2">
      <t>ダイトウ</t>
    </rPh>
    <rPh sb="2" eb="3">
      <t>チョウ</t>
    </rPh>
    <phoneticPr fontId="3"/>
  </si>
  <si>
    <t>エリア名</t>
    <phoneticPr fontId="3"/>
  </si>
  <si>
    <t>総世帯数</t>
    <phoneticPr fontId="3"/>
  </si>
  <si>
    <t>戸建て</t>
    <phoneticPr fontId="3"/>
  </si>
  <si>
    <t>集合住宅</t>
    <phoneticPr fontId="3"/>
  </si>
  <si>
    <t>古沢町</t>
    <rPh sb="0" eb="3">
      <t>フルサワチョウ</t>
    </rPh>
    <phoneticPr fontId="3"/>
  </si>
  <si>
    <t>野瀬町</t>
    <rPh sb="0" eb="3">
      <t>ノセチョウ</t>
    </rPh>
    <phoneticPr fontId="3"/>
  </si>
  <si>
    <t>里根町</t>
    <rPh sb="0" eb="1">
      <t>サト</t>
    </rPh>
    <rPh sb="1" eb="2">
      <t>ネ</t>
    </rPh>
    <rPh sb="2" eb="3">
      <t>チョウ</t>
    </rPh>
    <phoneticPr fontId="3"/>
  </si>
  <si>
    <t>宇尾町</t>
    <rPh sb="0" eb="2">
      <t>ウオ</t>
    </rPh>
    <rPh sb="2" eb="3">
      <t>チョウ</t>
    </rPh>
    <phoneticPr fontId="3"/>
  </si>
  <si>
    <t>外町</t>
    <rPh sb="0" eb="2">
      <t>トマチ</t>
    </rPh>
    <phoneticPr fontId="3"/>
  </si>
  <si>
    <t>大堀町</t>
    <rPh sb="0" eb="3">
      <t>オオホリチョウ</t>
    </rPh>
    <phoneticPr fontId="3"/>
  </si>
  <si>
    <t>原町</t>
    <rPh sb="0" eb="2">
      <t>ハラチョウ</t>
    </rPh>
    <phoneticPr fontId="3"/>
  </si>
  <si>
    <t>呉竹</t>
    <rPh sb="0" eb="2">
      <t>クレタケ</t>
    </rPh>
    <phoneticPr fontId="3"/>
  </si>
  <si>
    <t>地蔵町</t>
    <rPh sb="0" eb="2">
      <t>ジゾウ</t>
    </rPh>
    <rPh sb="2" eb="3">
      <t>チョウ</t>
    </rPh>
    <phoneticPr fontId="3"/>
  </si>
  <si>
    <t>松原町</t>
    <rPh sb="0" eb="3">
      <t>マツバラチョウ</t>
    </rPh>
    <phoneticPr fontId="3"/>
  </si>
  <si>
    <t>正法寺S</t>
    <rPh sb="0" eb="3">
      <t>ショウホウジ</t>
    </rPh>
    <phoneticPr fontId="3"/>
  </si>
  <si>
    <t>大藪町W</t>
    <rPh sb="0" eb="2">
      <t>オオヤブ</t>
    </rPh>
    <rPh sb="2" eb="3">
      <t>チョウ</t>
    </rPh>
    <phoneticPr fontId="3"/>
  </si>
  <si>
    <t>正法寺W</t>
    <rPh sb="0" eb="3">
      <t>ショウホウジ</t>
    </rPh>
    <phoneticPr fontId="3"/>
  </si>
  <si>
    <t>八坂町</t>
    <rPh sb="0" eb="3">
      <t>ハッサカチョウ</t>
    </rPh>
    <phoneticPr fontId="3"/>
  </si>
  <si>
    <t>野田山町</t>
    <rPh sb="0" eb="4">
      <t>ノダヤマチョウ</t>
    </rPh>
    <phoneticPr fontId="3"/>
  </si>
  <si>
    <t>開出今町S</t>
    <rPh sb="0" eb="3">
      <t>カイデイマ</t>
    </rPh>
    <rPh sb="3" eb="4">
      <t>チョウ</t>
    </rPh>
    <phoneticPr fontId="3"/>
  </si>
  <si>
    <t>高宮町C</t>
    <rPh sb="0" eb="3">
      <t>タカミヤチョウ</t>
    </rPh>
    <phoneticPr fontId="3"/>
  </si>
  <si>
    <t>日夏町W</t>
    <rPh sb="0" eb="1">
      <t>ヒ</t>
    </rPh>
    <rPh sb="1" eb="2">
      <t>ナツ</t>
    </rPh>
    <rPh sb="2" eb="3">
      <t>チョウ</t>
    </rPh>
    <phoneticPr fontId="3"/>
  </si>
  <si>
    <t>高宮町S</t>
    <rPh sb="0" eb="2">
      <t>タカミヤ</t>
    </rPh>
    <rPh sb="2" eb="3">
      <t>チョウ</t>
    </rPh>
    <phoneticPr fontId="3"/>
  </si>
  <si>
    <t>蓮台寺</t>
    <rPh sb="0" eb="2">
      <t>レンダイ</t>
    </rPh>
    <rPh sb="2" eb="3">
      <t>ジ</t>
    </rPh>
    <phoneticPr fontId="3"/>
  </si>
  <si>
    <t>高宮町E</t>
    <rPh sb="0" eb="2">
      <t>タカミヤ</t>
    </rPh>
    <rPh sb="2" eb="3">
      <t>チョウ</t>
    </rPh>
    <phoneticPr fontId="3"/>
  </si>
  <si>
    <t>広野犬方町</t>
    <rPh sb="0" eb="2">
      <t>ヒロノ</t>
    </rPh>
    <rPh sb="2" eb="5">
      <t>イヌカタチョウ</t>
    </rPh>
    <phoneticPr fontId="3"/>
  </si>
  <si>
    <t>高宮町N</t>
    <rPh sb="0" eb="3">
      <t>タカミヤチョウ</t>
    </rPh>
    <phoneticPr fontId="3"/>
  </si>
  <si>
    <t>極楽寺町</t>
    <rPh sb="0" eb="4">
      <t>ゴクラクジチョウ</t>
    </rPh>
    <phoneticPr fontId="3"/>
  </si>
  <si>
    <t>日夏町NT</t>
    <rPh sb="0" eb="1">
      <t>ヒ</t>
    </rPh>
    <rPh sb="1" eb="2">
      <t>ナツ</t>
    </rPh>
    <rPh sb="2" eb="3">
      <t>チョウ</t>
    </rPh>
    <phoneticPr fontId="3"/>
  </si>
  <si>
    <t>川瀬馬場町</t>
    <rPh sb="0" eb="2">
      <t>カワセ</t>
    </rPh>
    <rPh sb="2" eb="4">
      <t>ババ</t>
    </rPh>
    <rPh sb="4" eb="5">
      <t>チョウ</t>
    </rPh>
    <phoneticPr fontId="3"/>
  </si>
  <si>
    <t>河瀬駅</t>
    <rPh sb="0" eb="2">
      <t>カワセ</t>
    </rPh>
    <rPh sb="2" eb="3">
      <t>エキ</t>
    </rPh>
    <phoneticPr fontId="3"/>
  </si>
  <si>
    <t>南川瀬町</t>
    <rPh sb="0" eb="1">
      <t>ミナミ</t>
    </rPh>
    <rPh sb="1" eb="3">
      <t>カワセ</t>
    </rPh>
    <rPh sb="3" eb="4">
      <t>チョウ</t>
    </rPh>
    <phoneticPr fontId="3"/>
  </si>
  <si>
    <t>清崎町</t>
    <rPh sb="0" eb="3">
      <t>キヨサキチョウ</t>
    </rPh>
    <phoneticPr fontId="3"/>
  </si>
  <si>
    <t>西葛籠町</t>
    <rPh sb="0" eb="1">
      <t>ニシ</t>
    </rPh>
    <rPh sb="1" eb="2">
      <t>カズラ</t>
    </rPh>
    <rPh sb="2" eb="3">
      <t>カゴ</t>
    </rPh>
    <rPh sb="3" eb="4">
      <t>チョウ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</si>
  <si>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</si>
  <si>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</si>
  <si>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</si>
  <si>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</si>
  <si>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他枚数</t>
    <rPh sb="0" eb="1">
      <t>ホカ</t>
    </rPh>
    <rPh sb="1" eb="3">
      <t>マイスウ</t>
    </rPh>
    <phoneticPr fontId="3"/>
  </si>
  <si>
    <t>月</t>
    <rPh sb="0" eb="1">
      <t>ガツ</t>
    </rPh>
    <phoneticPr fontId="3"/>
  </si>
  <si>
    <t>ポスティング予定兼申込書</t>
    <rPh sb="6" eb="8">
      <t>ヨテイ</t>
    </rPh>
    <rPh sb="8" eb="9">
      <t>ケン</t>
    </rPh>
    <rPh sb="9" eb="12">
      <t>モウシコミショ</t>
    </rPh>
    <phoneticPr fontId="3"/>
  </si>
  <si>
    <t>2019年</t>
    <rPh sb="4" eb="5">
      <t>ネン</t>
    </rPh>
    <phoneticPr fontId="3"/>
  </si>
  <si>
    <t>fax 0749-47-3837</t>
    <phoneticPr fontId="3"/>
  </si>
  <si>
    <t>御社名</t>
    <rPh sb="0" eb="2">
      <t>オンシャ</t>
    </rPh>
    <rPh sb="2" eb="3">
      <t>メイ</t>
    </rPh>
    <phoneticPr fontId="3"/>
  </si>
  <si>
    <t>御担当者</t>
    <rPh sb="0" eb="4">
      <t>ゴタントウシャ</t>
    </rPh>
    <phoneticPr fontId="3"/>
  </si>
  <si>
    <t>連絡先ＦＡＸ</t>
    <rPh sb="0" eb="2">
      <t>レンラク</t>
    </rPh>
    <rPh sb="2" eb="3">
      <t>サキ</t>
    </rPh>
    <phoneticPr fontId="3"/>
  </si>
  <si>
    <t>連絡先ＴＥＬ</t>
    <rPh sb="0" eb="3">
      <t>レンラクサキ</t>
    </rPh>
    <phoneticPr fontId="3"/>
  </si>
  <si>
    <t>～</t>
    <phoneticPr fontId="3"/>
  </si>
  <si>
    <t>⑤</t>
    <phoneticPr fontId="3"/>
  </si>
  <si>
    <t>配布日 ➡ 毎週月 ～ 土曜日</t>
    <rPh sb="0" eb="2">
      <t>ハイフ</t>
    </rPh>
    <rPh sb="2" eb="3">
      <t>ビ</t>
    </rPh>
    <rPh sb="6" eb="8">
      <t>マイシュウ</t>
    </rPh>
    <rPh sb="8" eb="9">
      <t>ゲツ</t>
    </rPh>
    <rPh sb="12" eb="15">
      <t>ドヨウビ</t>
    </rPh>
    <phoneticPr fontId="3"/>
  </si>
  <si>
    <r>
      <t xml:space="preserve">配布方法 （軒並 ・ 戸建 ・集合） サイズ（Ｂ５・Ａ４・Ｂ４・Ａ３ ） 折加工必要@1 </t>
    </r>
    <r>
      <rPr>
        <b/>
        <sz val="12"/>
        <color theme="1"/>
        <rFont val="游ゴシック Light"/>
        <family val="3"/>
        <charset val="128"/>
      </rPr>
      <t xml:space="preserve"> □</t>
    </r>
    <rPh sb="0" eb="2">
      <t>ハイフ</t>
    </rPh>
    <rPh sb="2" eb="4">
      <t>ホウホウ</t>
    </rPh>
    <rPh sb="6" eb="8">
      <t>ノキナ</t>
    </rPh>
    <rPh sb="11" eb="13">
      <t>コダ</t>
    </rPh>
    <rPh sb="15" eb="17">
      <t>シュウゴウ</t>
    </rPh>
    <rPh sb="37" eb="38">
      <t>オリ</t>
    </rPh>
    <rPh sb="38" eb="40">
      <t>カコウ</t>
    </rPh>
    <rPh sb="40" eb="42">
      <t>ヒツヨウ</t>
    </rPh>
    <phoneticPr fontId="3"/>
  </si>
  <si>
    <t>Ｂ３はＢ５サイズに加工してご納品お願いします</t>
  </si>
  <si>
    <r>
      <rPr>
        <sz val="16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   ／    （    ）引渡希望日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6" eb="28">
      <t>ヒキワタシ</t>
    </rPh>
    <rPh sb="28" eb="30">
      <t>キボウ</t>
    </rPh>
    <rPh sb="30" eb="31">
      <t>ビ</t>
    </rPh>
    <phoneticPr fontId="3"/>
  </si>
  <si>
    <r>
      <rPr>
        <sz val="14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   ／    （    ）引渡希望日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6" eb="28">
      <t>ヒキワタシ</t>
    </rPh>
    <rPh sb="28" eb="30">
      <t>キボウ</t>
    </rPh>
    <rPh sb="30" eb="31">
      <t>ビ</t>
    </rPh>
    <phoneticPr fontId="3"/>
  </si>
  <si>
    <t>VOL</t>
    <phoneticPr fontId="3"/>
  </si>
  <si>
    <t>〇</t>
  </si>
  <si>
    <t>〇</t>
    <phoneticPr fontId="3"/>
  </si>
  <si>
    <t>△</t>
    <phoneticPr fontId="3"/>
  </si>
  <si>
    <t>〇〇スクール  彦根校</t>
    <rPh sb="8" eb="10">
      <t>ヒコネ</t>
    </rPh>
    <rPh sb="10" eb="11">
      <t>コウ</t>
    </rPh>
    <phoneticPr fontId="3"/>
  </si>
  <si>
    <t>０７４９－＊＊－＊＊＊＊</t>
    <phoneticPr fontId="3"/>
  </si>
  <si>
    <t>池田</t>
    <rPh sb="0" eb="2">
      <t>イケダ</t>
    </rPh>
    <phoneticPr fontId="3"/>
  </si>
  <si>
    <t>納品締切</t>
    <rPh sb="0" eb="2">
      <t>ノウヒン</t>
    </rPh>
    <rPh sb="2" eb="4">
      <t>シメキリ</t>
    </rPh>
    <phoneticPr fontId="3"/>
  </si>
  <si>
    <r>
      <t>申込締切 ➡ 前週</t>
    </r>
    <r>
      <rPr>
        <b/>
        <sz val="18"/>
        <color theme="4"/>
        <rFont val="游ゴシック Light"/>
        <family val="3"/>
        <charset val="128"/>
      </rPr>
      <t>水</t>
    </r>
    <r>
      <rPr>
        <b/>
        <sz val="18"/>
        <color rgb="FFFF0000"/>
        <rFont val="游ゴシック Light"/>
        <family val="3"/>
        <charset val="128"/>
      </rPr>
      <t>曜まで</t>
    </r>
    <rPh sb="0" eb="2">
      <t>モウシコミ</t>
    </rPh>
    <rPh sb="2" eb="4">
      <t>シメキリ</t>
    </rPh>
    <rPh sb="7" eb="9">
      <t>ゼンシュウ</t>
    </rPh>
    <rPh sb="9" eb="11">
      <t>スイヨウ</t>
    </rPh>
    <phoneticPr fontId="3"/>
  </si>
  <si>
    <r>
      <t xml:space="preserve">配布方法 （軒並 ・ 戸建 ・集合） サイズ（Ｂ５・Ａ４・Ｂ４・Ａ３ ） 折加工必要@1 </t>
    </r>
    <r>
      <rPr>
        <b/>
        <sz val="12"/>
        <color theme="1"/>
        <rFont val="游ゴシック Light"/>
        <family val="3"/>
        <charset val="128"/>
      </rPr>
      <t xml:space="preserve"> </t>
    </r>
    <r>
      <rPr>
        <b/>
        <sz val="12"/>
        <color theme="1"/>
        <rFont val="Segoe UI Symbol"/>
        <family val="3"/>
      </rPr>
      <t>☑</t>
    </r>
    <rPh sb="0" eb="2">
      <t>ハイフ</t>
    </rPh>
    <rPh sb="2" eb="4">
      <t>ホウホウ</t>
    </rPh>
    <rPh sb="6" eb="8">
      <t>ノキナ</t>
    </rPh>
    <rPh sb="11" eb="13">
      <t>コダ</t>
    </rPh>
    <rPh sb="15" eb="17">
      <t>シュウゴウ</t>
    </rPh>
    <rPh sb="37" eb="38">
      <t>オリ</t>
    </rPh>
    <rPh sb="38" eb="40">
      <t>カコウ</t>
    </rPh>
    <rPh sb="40" eb="42">
      <t>ヒツヨウ</t>
    </rPh>
    <phoneticPr fontId="3"/>
  </si>
  <si>
    <t>希望エリアに〇を、残数調整エリアに△を記入しFAXにて申し込み願います</t>
    <rPh sb="0" eb="2">
      <t>キボウ</t>
    </rPh>
    <rPh sb="9" eb="11">
      <t>ザンスウ</t>
    </rPh>
    <rPh sb="11" eb="13">
      <t>チョウセイ</t>
    </rPh>
    <rPh sb="19" eb="21">
      <t>キニュウ</t>
    </rPh>
    <phoneticPr fontId="3"/>
  </si>
  <si>
    <t>宇賀野NT N</t>
    <rPh sb="0" eb="3">
      <t>ウガノ</t>
    </rPh>
    <phoneticPr fontId="3"/>
  </si>
  <si>
    <t>宇賀野NT S</t>
    <rPh sb="0" eb="3">
      <t>ウガノ</t>
    </rPh>
    <phoneticPr fontId="3"/>
  </si>
  <si>
    <t>宇賀野</t>
    <rPh sb="0" eb="3">
      <t>ウガノ</t>
    </rPh>
    <phoneticPr fontId="3"/>
  </si>
  <si>
    <t>岩脇</t>
    <rPh sb="0" eb="2">
      <t>イワワキ</t>
    </rPh>
    <phoneticPr fontId="3"/>
  </si>
  <si>
    <t>米原 N</t>
    <rPh sb="0" eb="2">
      <t>マイバラ</t>
    </rPh>
    <phoneticPr fontId="3"/>
  </si>
  <si>
    <t>米原 S</t>
    <rPh sb="0" eb="2">
      <t>マイバラ</t>
    </rPh>
    <phoneticPr fontId="3"/>
  </si>
  <si>
    <t>米原駅 E</t>
    <rPh sb="0" eb="2">
      <t>マイバラ</t>
    </rPh>
    <rPh sb="2" eb="3">
      <t>エキ</t>
    </rPh>
    <phoneticPr fontId="3"/>
  </si>
  <si>
    <t>顔戸</t>
    <rPh sb="0" eb="2">
      <t>ゴウド</t>
    </rPh>
    <phoneticPr fontId="3"/>
  </si>
  <si>
    <t>新庄箕浦</t>
    <rPh sb="0" eb="2">
      <t>シンジョウ</t>
    </rPh>
    <rPh sb="2" eb="4">
      <t>ミノウラ</t>
    </rPh>
    <phoneticPr fontId="3"/>
  </si>
  <si>
    <t>三吉</t>
    <rPh sb="0" eb="2">
      <t>ミヨシ</t>
    </rPh>
    <phoneticPr fontId="3"/>
  </si>
  <si>
    <t>朝妻筑摩</t>
    <rPh sb="0" eb="1">
      <t>アサ</t>
    </rPh>
    <rPh sb="1" eb="2">
      <t>ツマ</t>
    </rPh>
    <rPh sb="2" eb="4">
      <t>チクマ</t>
    </rPh>
    <phoneticPr fontId="3"/>
  </si>
  <si>
    <t>磯</t>
    <rPh sb="0" eb="1">
      <t>イソ</t>
    </rPh>
    <phoneticPr fontId="3"/>
  </si>
  <si>
    <r>
      <rPr>
        <sz val="14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</t>
    </r>
    <r>
      <rPr>
        <b/>
        <sz val="18"/>
        <color theme="1"/>
        <rFont val="游ゴシック Light"/>
        <family val="3"/>
        <charset val="128"/>
      </rPr>
      <t>５ ／ 29 （ 水 ）</t>
    </r>
    <r>
      <rPr>
        <sz val="16"/>
        <color theme="1"/>
        <rFont val="游ゴシック Light"/>
        <family val="3"/>
        <charset val="128"/>
      </rPr>
      <t>引渡希望日</t>
    </r>
    <r>
      <rPr>
        <sz val="18"/>
        <color theme="1"/>
        <rFont val="游ゴシック Light"/>
        <family val="3"/>
        <charset val="128"/>
      </rPr>
      <t xml:space="preserve">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0" eb="21">
      <t>スイ</t>
    </rPh>
    <rPh sb="23" eb="25">
      <t>ヒキワタシ</t>
    </rPh>
    <rPh sb="25" eb="27">
      <t>キボウ</t>
    </rPh>
    <rPh sb="27" eb="28">
      <t>ビ</t>
    </rPh>
    <phoneticPr fontId="3"/>
  </si>
  <si>
    <t>稲枝駅W</t>
    <rPh sb="0" eb="2">
      <t>イナエ</t>
    </rPh>
    <rPh sb="2" eb="3">
      <t>エキ</t>
    </rPh>
    <phoneticPr fontId="3"/>
  </si>
  <si>
    <t>稲枝駅E</t>
    <rPh sb="0" eb="3">
      <t>イナエエキ</t>
    </rPh>
    <phoneticPr fontId="3"/>
  </si>
  <si>
    <t>枚数</t>
    <rPh sb="0" eb="2">
      <t>マイスウ</t>
    </rPh>
    <phoneticPr fontId="3"/>
  </si>
  <si>
    <t>小泉町</t>
    <rPh sb="0" eb="3">
      <t>コイズミチョウ</t>
    </rPh>
    <phoneticPr fontId="3"/>
  </si>
  <si>
    <t>南彦根駅W</t>
    <rPh sb="0" eb="4">
      <t>ミナミヒコネエキ</t>
    </rPh>
    <phoneticPr fontId="3"/>
  </si>
  <si>
    <t>2020年</t>
    <rPh sb="4" eb="5">
      <t>ネン</t>
    </rPh>
    <phoneticPr fontId="3"/>
  </si>
  <si>
    <t>三ツ矢元町</t>
    <rPh sb="0" eb="1">
      <t>ミ</t>
    </rPh>
    <rPh sb="2" eb="3">
      <t>ヤ</t>
    </rPh>
    <rPh sb="3" eb="4">
      <t>モト</t>
    </rPh>
    <rPh sb="4" eb="5">
      <t>マチ</t>
    </rPh>
    <phoneticPr fontId="3"/>
  </si>
  <si>
    <t>三ツ矢町</t>
    <rPh sb="0" eb="1">
      <t>ミ</t>
    </rPh>
    <rPh sb="2" eb="3">
      <t>ヤ</t>
    </rPh>
    <rPh sb="3" eb="4">
      <t>マチ</t>
    </rPh>
    <phoneticPr fontId="3"/>
  </si>
  <si>
    <t>十里町北</t>
    <rPh sb="0" eb="2">
      <t>ジュウリ</t>
    </rPh>
    <rPh sb="2" eb="3">
      <t>マチ</t>
    </rPh>
    <rPh sb="3" eb="4">
      <t>キタ</t>
    </rPh>
    <phoneticPr fontId="3"/>
  </si>
  <si>
    <t>十里町南</t>
    <rPh sb="0" eb="2">
      <t>ジュウリ</t>
    </rPh>
    <rPh sb="2" eb="3">
      <t>マチ</t>
    </rPh>
    <rPh sb="3" eb="4">
      <t>ミナミ</t>
    </rPh>
    <phoneticPr fontId="3"/>
  </si>
  <si>
    <t>本浜町</t>
    <rPh sb="0" eb="3">
      <t>モトハマチョウ</t>
    </rPh>
    <phoneticPr fontId="3"/>
  </si>
  <si>
    <t>朝日町</t>
    <rPh sb="0" eb="2">
      <t>アサヒ</t>
    </rPh>
    <rPh sb="2" eb="3">
      <t>チョウ</t>
    </rPh>
    <phoneticPr fontId="3"/>
  </si>
  <si>
    <t>末広町</t>
    <rPh sb="0" eb="3">
      <t>スエヒロチョウ</t>
    </rPh>
    <phoneticPr fontId="3"/>
  </si>
  <si>
    <t>鐘紡殿町</t>
    <rPh sb="0" eb="2">
      <t>カネボウ</t>
    </rPh>
    <rPh sb="2" eb="3">
      <t>トノ</t>
    </rPh>
    <rPh sb="3" eb="4">
      <t>マチ</t>
    </rPh>
    <phoneticPr fontId="3"/>
  </si>
  <si>
    <t>神照町北</t>
    <rPh sb="0" eb="2">
      <t>カミテル</t>
    </rPh>
    <rPh sb="2" eb="3">
      <t>チョウ</t>
    </rPh>
    <rPh sb="3" eb="4">
      <t>キタ</t>
    </rPh>
    <phoneticPr fontId="3"/>
  </si>
  <si>
    <t>神照町南</t>
    <rPh sb="0" eb="2">
      <t>カミテル</t>
    </rPh>
    <rPh sb="2" eb="3">
      <t>チョウ</t>
    </rPh>
    <rPh sb="3" eb="4">
      <t>ミナミ</t>
    </rPh>
    <phoneticPr fontId="3"/>
  </si>
  <si>
    <t>八幡中山町西</t>
    <rPh sb="0" eb="2">
      <t>ヤワタ</t>
    </rPh>
    <rPh sb="2" eb="4">
      <t>ナカヤマ</t>
    </rPh>
    <rPh sb="4" eb="5">
      <t>チョウ</t>
    </rPh>
    <rPh sb="5" eb="6">
      <t>ニシ</t>
    </rPh>
    <phoneticPr fontId="3"/>
  </si>
  <si>
    <t>八幡中山町東</t>
    <rPh sb="0" eb="2">
      <t>ヤワタ</t>
    </rPh>
    <rPh sb="2" eb="4">
      <t>ナカヤマ</t>
    </rPh>
    <rPh sb="4" eb="5">
      <t>チョウ</t>
    </rPh>
    <rPh sb="5" eb="6">
      <t>ヒガシ</t>
    </rPh>
    <phoneticPr fontId="3"/>
  </si>
  <si>
    <t>公園町</t>
    <rPh sb="0" eb="3">
      <t>コウエンチョウ</t>
    </rPh>
    <phoneticPr fontId="3"/>
  </si>
  <si>
    <t>高田町北</t>
    <rPh sb="0" eb="3">
      <t>タカタチョウ</t>
    </rPh>
    <rPh sb="3" eb="4">
      <t>キタ</t>
    </rPh>
    <phoneticPr fontId="3"/>
  </si>
  <si>
    <t>高田町南</t>
    <rPh sb="0" eb="3">
      <t>タカタチョウ</t>
    </rPh>
    <rPh sb="3" eb="4">
      <t>ミナミ</t>
    </rPh>
    <phoneticPr fontId="3"/>
  </si>
  <si>
    <t>八幡東町</t>
    <rPh sb="0" eb="2">
      <t>ヤワタ</t>
    </rPh>
    <rPh sb="2" eb="4">
      <t>ヒガシチョウ</t>
    </rPh>
    <phoneticPr fontId="3"/>
  </si>
  <si>
    <t>南高田町</t>
    <rPh sb="0" eb="1">
      <t>ミナミ</t>
    </rPh>
    <rPh sb="1" eb="3">
      <t>タカタ</t>
    </rPh>
    <rPh sb="3" eb="4">
      <t>チョウ</t>
    </rPh>
    <phoneticPr fontId="3"/>
  </si>
  <si>
    <t>地福寺町</t>
    <rPh sb="0" eb="1">
      <t>ジ</t>
    </rPh>
    <rPh sb="1" eb="2">
      <t>フク</t>
    </rPh>
    <rPh sb="2" eb="3">
      <t>ジ</t>
    </rPh>
    <rPh sb="3" eb="4">
      <t>チョウ</t>
    </rPh>
    <phoneticPr fontId="3"/>
  </si>
  <si>
    <t>四ツ塚町</t>
    <rPh sb="0" eb="1">
      <t>ヨ</t>
    </rPh>
    <rPh sb="2" eb="4">
      <t>ヅカチョウ</t>
    </rPh>
    <phoneticPr fontId="3"/>
  </si>
  <si>
    <t>平方町</t>
    <rPh sb="0" eb="2">
      <t>ヒラカタ</t>
    </rPh>
    <rPh sb="2" eb="3">
      <t>チョウ</t>
    </rPh>
    <phoneticPr fontId="3"/>
  </si>
  <si>
    <t>勝町</t>
    <rPh sb="0" eb="1">
      <t>カツ</t>
    </rPh>
    <rPh sb="1" eb="2">
      <t>マチ</t>
    </rPh>
    <phoneticPr fontId="3"/>
  </si>
  <si>
    <t>平方南町</t>
    <rPh sb="0" eb="2">
      <t>ヒラカタ</t>
    </rPh>
    <rPh sb="2" eb="3">
      <t>ミナミ</t>
    </rPh>
    <rPh sb="3" eb="4">
      <t>チョウ</t>
    </rPh>
    <phoneticPr fontId="3"/>
  </si>
  <si>
    <t>新庄寺町</t>
    <rPh sb="0" eb="2">
      <t>シンジョウ</t>
    </rPh>
    <rPh sb="2" eb="4">
      <t>テラマチ</t>
    </rPh>
    <phoneticPr fontId="3"/>
  </si>
  <si>
    <t>口分田町</t>
    <rPh sb="0" eb="1">
      <t>クチ</t>
    </rPh>
    <rPh sb="1" eb="2">
      <t>ワ</t>
    </rPh>
    <rPh sb="2" eb="3">
      <t>タ</t>
    </rPh>
    <rPh sb="3" eb="4">
      <t>マチ</t>
    </rPh>
    <phoneticPr fontId="3"/>
  </si>
  <si>
    <t>相撲町</t>
    <rPh sb="0" eb="2">
      <t>スモウ</t>
    </rPh>
    <rPh sb="2" eb="3">
      <t>チョウ</t>
    </rPh>
    <phoneticPr fontId="3"/>
  </si>
  <si>
    <t>祇園町</t>
    <rPh sb="0" eb="3">
      <t>ギオンチョウ</t>
    </rPh>
    <phoneticPr fontId="3"/>
  </si>
  <si>
    <t>大戌亥町</t>
    <rPh sb="0" eb="1">
      <t>ダイ</t>
    </rPh>
    <rPh sb="1" eb="2">
      <t>イヌ</t>
    </rPh>
    <rPh sb="2" eb="3">
      <t>イ</t>
    </rPh>
    <rPh sb="3" eb="4">
      <t>マチ</t>
    </rPh>
    <phoneticPr fontId="3"/>
  </si>
  <si>
    <t>大辰巳町</t>
    <rPh sb="0" eb="1">
      <t>オオ</t>
    </rPh>
    <rPh sb="1" eb="3">
      <t>タツミ</t>
    </rPh>
    <rPh sb="3" eb="4">
      <t>チョウ</t>
    </rPh>
    <phoneticPr fontId="3"/>
  </si>
  <si>
    <t>田村町</t>
    <rPh sb="0" eb="2">
      <t>タムラ</t>
    </rPh>
    <rPh sb="2" eb="3">
      <t>チョウ</t>
    </rPh>
    <phoneticPr fontId="3"/>
  </si>
  <si>
    <t>加納町</t>
    <rPh sb="0" eb="3">
      <t>カノウチョウ</t>
    </rPh>
    <phoneticPr fontId="3"/>
  </si>
  <si>
    <t>南小足町</t>
    <rPh sb="0" eb="1">
      <t>ミナミ</t>
    </rPh>
    <rPh sb="1" eb="3">
      <t>コアシ</t>
    </rPh>
    <rPh sb="3" eb="4">
      <t>チョウ</t>
    </rPh>
    <phoneticPr fontId="3"/>
  </si>
  <si>
    <t>小堀町</t>
    <rPh sb="0" eb="2">
      <t>コボリ</t>
    </rPh>
    <rPh sb="2" eb="3">
      <t>チョウ</t>
    </rPh>
    <phoneticPr fontId="3"/>
  </si>
  <si>
    <t>南田附町</t>
    <rPh sb="0" eb="1">
      <t>ミナミ</t>
    </rPh>
    <rPh sb="1" eb="3">
      <t>タフ</t>
    </rPh>
    <rPh sb="3" eb="4">
      <t>チョウ</t>
    </rPh>
    <phoneticPr fontId="3"/>
  </si>
  <si>
    <t>宮司町</t>
    <rPh sb="0" eb="2">
      <t>ミヤシ</t>
    </rPh>
    <rPh sb="2" eb="3">
      <t>チョウ</t>
    </rPh>
    <phoneticPr fontId="3"/>
  </si>
  <si>
    <t>国友町</t>
    <rPh sb="0" eb="1">
      <t>クニ</t>
    </rPh>
    <rPh sb="1" eb="2">
      <t>トモ</t>
    </rPh>
    <rPh sb="2" eb="3">
      <t>チョウ</t>
    </rPh>
    <phoneticPr fontId="3"/>
  </si>
  <si>
    <t>元浜町</t>
    <rPh sb="0" eb="3">
      <t>モトハマチョウ</t>
    </rPh>
    <phoneticPr fontId="3"/>
  </si>
  <si>
    <t>十里町N</t>
    <rPh sb="0" eb="2">
      <t>ジュウリ</t>
    </rPh>
    <rPh sb="2" eb="3">
      <t>マチ</t>
    </rPh>
    <phoneticPr fontId="3"/>
  </si>
  <si>
    <t>十里町S</t>
    <rPh sb="0" eb="2">
      <t>ジュウリ</t>
    </rPh>
    <rPh sb="2" eb="3">
      <t>マチ</t>
    </rPh>
    <phoneticPr fontId="3"/>
  </si>
  <si>
    <t>神照町N</t>
    <rPh sb="0" eb="2">
      <t>カミテル</t>
    </rPh>
    <rPh sb="2" eb="3">
      <t>チョウ</t>
    </rPh>
    <phoneticPr fontId="3"/>
  </si>
  <si>
    <t>神照町南S</t>
    <rPh sb="0" eb="2">
      <t>カミテル</t>
    </rPh>
    <rPh sb="2" eb="3">
      <t>チョウ</t>
    </rPh>
    <rPh sb="3" eb="4">
      <t>ミナミ</t>
    </rPh>
    <phoneticPr fontId="3"/>
  </si>
  <si>
    <t>八幡中山町W</t>
    <rPh sb="0" eb="2">
      <t>ヤワタ</t>
    </rPh>
    <rPh sb="2" eb="4">
      <t>ナカヤマ</t>
    </rPh>
    <rPh sb="4" eb="5">
      <t>チョウ</t>
    </rPh>
    <phoneticPr fontId="3"/>
  </si>
  <si>
    <t>八幡中山町E</t>
    <rPh sb="0" eb="2">
      <t>ヤワタ</t>
    </rPh>
    <rPh sb="2" eb="4">
      <t>ナカヤマ</t>
    </rPh>
    <rPh sb="4" eb="5">
      <t>チョウ</t>
    </rPh>
    <phoneticPr fontId="3"/>
  </si>
  <si>
    <t>高田町N</t>
    <rPh sb="0" eb="3">
      <t>タカタチョウ</t>
    </rPh>
    <phoneticPr fontId="3"/>
  </si>
  <si>
    <t>高田町S</t>
    <rPh sb="0" eb="3">
      <t>タカタチョウ</t>
    </rPh>
    <phoneticPr fontId="3"/>
  </si>
  <si>
    <t xml:space="preserve"> </t>
    <phoneticPr fontId="3"/>
  </si>
  <si>
    <t>2021年</t>
    <rPh sb="4" eb="5">
      <t>ネン</t>
    </rPh>
    <phoneticPr fontId="3"/>
  </si>
  <si>
    <t>ポスティング予定兼申込書(長浜)</t>
    <rPh sb="6" eb="8">
      <t>ヨテイ</t>
    </rPh>
    <rPh sb="8" eb="9">
      <t>ケン</t>
    </rPh>
    <rPh sb="9" eb="12">
      <t>モウシコミショ</t>
    </rPh>
    <phoneticPr fontId="3"/>
  </si>
  <si>
    <t>ポスティング予定兼申込書(彦根)</t>
    <rPh sb="6" eb="8">
      <t>ヨテイ</t>
    </rPh>
    <rPh sb="8" eb="9">
      <t>ケン</t>
    </rPh>
    <rPh sb="9" eb="12">
      <t>モウシコミショ</t>
    </rPh>
    <phoneticPr fontId="3"/>
  </si>
  <si>
    <t>ポスティング予定兼申込書(米原)</t>
    <rPh sb="6" eb="8">
      <t>ヨテイ</t>
    </rPh>
    <rPh sb="8" eb="9">
      <t>ケン</t>
    </rPh>
    <rPh sb="9" eb="12">
      <t>モウシコミショ</t>
    </rPh>
    <phoneticPr fontId="3"/>
  </si>
  <si>
    <t>2022年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</si>
</sst>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8"/>
      <color theme="1"/>
      <name val="游ゴシック Light"/>
      <family val="3"/>
      <charset val="128"/>
    </font>
    <font>
      <sz val="11"/>
      <color rgb="FFFFFFFF"/>
      <name val="游ゴシック Light"/>
      <family val="3"/>
      <charset val="128"/>
    </font>
    <font>
      <b/>
      <sz val="11"/>
      <color theme="1"/>
      <name val="游ゴシック Light"/>
      <family val="3"/>
      <charset val="128"/>
    </font>
    <font>
      <b/>
      <sz val="22"/>
      <color theme="1"/>
      <name val="游ゴシック Medium"/>
      <family val="3"/>
      <charset val="128"/>
    </font>
    <font>
      <sz val="12"/>
      <color theme="1"/>
      <name val="游ゴシック Light"/>
      <family val="3"/>
      <charset val="128"/>
    </font>
    <font>
      <sz val="14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b/>
      <u/>
      <sz val="20"/>
      <color theme="1"/>
      <name val="游ゴシック Medium"/>
      <family val="3"/>
      <charset val="128"/>
    </font>
    <font>
      <b/>
      <sz val="18"/>
      <color rgb="FFFF0000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b/>
      <sz val="16"/>
      <color rgb="FFFF0000"/>
      <name val="游ゴシック Light"/>
      <family val="3"/>
      <charset val="128"/>
    </font>
    <font>
      <b/>
      <sz val="24"/>
      <color rgb="FFFF0000"/>
      <name val="游ゴシック Medium"/>
      <family val="3"/>
      <charset val="128"/>
    </font>
    <font>
      <b/>
      <sz val="12"/>
      <color theme="1"/>
      <name val="游ゴシック Light"/>
      <family val="3"/>
      <charset val="128"/>
    </font>
    <font>
      <sz val="11"/>
      <color theme="1"/>
      <name val="HG創英ﾌﾟﾚｾﾞﾝｽEB"/>
      <family val="1"/>
      <charset val="128"/>
    </font>
    <font>
      <b/>
      <sz val="18"/>
      <color theme="4"/>
      <name val="游ゴシック Light"/>
      <family val="3"/>
      <charset val="128"/>
    </font>
    <font>
      <sz val="12"/>
      <color theme="4"/>
      <name val="游ゴシック Light"/>
      <family val="3"/>
      <charset val="128"/>
    </font>
    <font>
      <b/>
      <sz val="18"/>
      <color theme="1"/>
      <name val="游ゴシック Light"/>
      <family val="3"/>
      <charset val="128"/>
    </font>
    <font>
      <sz val="11"/>
      <color theme="1"/>
      <name val="Segoe UI Symbol"/>
      <family val="3"/>
    </font>
    <font>
      <b/>
      <sz val="12"/>
      <color theme="1"/>
      <name val="Segoe UI Symbol"/>
      <family val="3"/>
    </font>
    <font>
      <b/>
      <sz val="14"/>
      <color theme="1"/>
      <name val="游ゴシック Light"/>
      <family val="3"/>
      <charset val="128"/>
    </font>
    <font>
      <b/>
      <sz val="24"/>
      <color theme="1"/>
      <name val="游ゴシック Medium"/>
      <family val="3"/>
      <charset val="128"/>
    </font>
    <font>
      <sz val="10"/>
      <color theme="1"/>
      <name val="游ゴシック Light"/>
      <family val="3"/>
      <charset val="128"/>
    </font>
    <font>
      <sz val="11"/>
      <name val="游ゴシック Light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6337778862885"/>
        <bgColor theme="9" tint="0.79995117038483843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FF00FF"/>
      </top>
      <bottom/>
      <diagonal/>
    </border>
    <border>
      <left/>
      <right style="dashed">
        <color indexed="64"/>
      </right>
      <top style="double">
        <color rgb="FFFF00FF"/>
      </top>
      <bottom/>
      <diagonal/>
    </border>
    <border>
      <left style="dashed">
        <color indexed="64"/>
      </left>
      <right style="dashed">
        <color indexed="64"/>
      </right>
      <top style="double">
        <color rgb="FFFF00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theme="9"/>
      </bottom>
      <diagonal/>
    </border>
    <border>
      <left/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/>
      <top style="dotted">
        <color indexed="64"/>
      </top>
      <bottom style="double">
        <color theme="9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indexed="64"/>
      </left>
      <right style="dashed">
        <color indexed="64"/>
      </right>
      <top/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rgb="FFFF0000"/>
      </top>
      <bottom style="dashed">
        <color indexed="64"/>
      </bottom>
      <diagonal/>
    </border>
    <border>
      <left/>
      <right/>
      <top style="thin">
        <color rgb="FFFF0000"/>
      </top>
      <bottom style="dashed">
        <color indexed="64"/>
      </bottom>
      <diagonal/>
    </border>
    <border>
      <left/>
      <right style="thin">
        <color indexed="64"/>
      </right>
      <top style="thin">
        <color rgb="FFFF0000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7" borderId="30" xfId="0" applyFont="1" applyFill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0" fontId="4" fillId="0" borderId="0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56" fontId="9" fillId="0" borderId="5" xfId="0" applyNumberFormat="1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9" fillId="0" borderId="38" xfId="0" applyNumberFormat="1" applyFont="1" applyBorder="1">
      <alignment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4" fillId="0" borderId="18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24" xfId="0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20" fontId="4" fillId="0" borderId="0" xfId="0" applyNumberFormat="1" applyFont="1">
      <alignment vertical="center"/>
    </xf>
    <xf numFmtId="0" fontId="5" fillId="0" borderId="37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19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56" fontId="20" fillId="0" borderId="55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38" fontId="7" fillId="0" borderId="0" xfId="0" applyNumberFormat="1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8" xfId="0" applyFont="1" applyBorder="1">
      <alignment vertical="center"/>
    </xf>
    <xf numFmtId="38" fontId="10" fillId="0" borderId="29" xfId="0" applyNumberFormat="1" applyFont="1" applyBorder="1">
      <alignment vertical="center"/>
    </xf>
    <xf numFmtId="38" fontId="10" fillId="0" borderId="10" xfId="0" applyNumberFormat="1" applyFont="1" applyBorder="1">
      <alignment vertical="center"/>
    </xf>
    <xf numFmtId="0" fontId="10" fillId="0" borderId="25" xfId="0" applyFont="1" applyBorder="1">
      <alignment vertical="center"/>
    </xf>
    <xf numFmtId="38" fontId="10" fillId="0" borderId="26" xfId="0" applyNumberFormat="1" applyFont="1" applyBorder="1">
      <alignment vertical="center"/>
    </xf>
    <xf numFmtId="38" fontId="10" fillId="0" borderId="27" xfId="0" applyNumberFormat="1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6" xfId="0" applyFont="1" applyBorder="1">
      <alignment vertical="center"/>
    </xf>
    <xf numFmtId="38" fontId="24" fillId="0" borderId="29" xfId="0" applyNumberFormat="1" applyFont="1" applyBorder="1">
      <alignment vertical="center"/>
    </xf>
    <xf numFmtId="38" fontId="24" fillId="0" borderId="10" xfId="0" applyNumberFormat="1" applyFont="1" applyBorder="1">
      <alignment vertical="center"/>
    </xf>
    <xf numFmtId="38" fontId="24" fillId="0" borderId="11" xfId="0" applyNumberFormat="1" applyFont="1" applyBorder="1">
      <alignment vertical="center"/>
    </xf>
    <xf numFmtId="0" fontId="25" fillId="0" borderId="0" xfId="0" applyFont="1" applyBorder="1" applyAlignment="1">
      <alignment vertical="top"/>
    </xf>
    <xf numFmtId="0" fontId="9" fillId="4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38" fontId="24" fillId="0" borderId="0" xfId="0" applyNumberFormat="1" applyFont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38" fontId="14" fillId="0" borderId="27" xfId="0" applyNumberFormat="1" applyFont="1" applyBorder="1">
      <alignment vertical="center"/>
    </xf>
    <xf numFmtId="0" fontId="14" fillId="0" borderId="0" xfId="0" applyFont="1">
      <alignment vertical="center"/>
    </xf>
    <xf numFmtId="38" fontId="7" fillId="0" borderId="44" xfId="0" applyNumberFormat="1" applyFont="1" applyBorder="1">
      <alignment vertical="center"/>
    </xf>
    <xf numFmtId="38" fontId="4" fillId="0" borderId="26" xfId="0" applyNumberFormat="1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57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6" fillId="0" borderId="16" xfId="0" applyFont="1" applyBorder="1">
      <alignment vertical="center"/>
    </xf>
    <xf numFmtId="0" fontId="27" fillId="0" borderId="16" xfId="0" applyFont="1" applyBorder="1">
      <alignment vertical="center"/>
    </xf>
    <xf numFmtId="3" fontId="4" fillId="0" borderId="57" xfId="0" applyNumberFormat="1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right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border outline="0"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 outline="0">
        <left/>
        <right style="thin">
          <color indexed="64"/>
        </right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border>
        <top style="double">
          <color theme="9"/>
        </top>
        <bottom style="thin">
          <color theme="9"/>
        </bottom>
      </border>
    </dxf>
    <dxf>
      <font>
        <b/>
        <color theme="0"/>
      </font>
      <fill>
        <patternFill patternType="solid">
          <fgColor theme="9"/>
          <bgColor theme="9" tint="0.59996337778862885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TableStyleMedium2" defaultPivotStyle="PivotStyleLight16">
    <tableStyle name="TableStyleMedium7 2" pivot="0" count="7">
      <tableStyleElement type="wholeTable" dxfId="622"/>
      <tableStyleElement type="headerRow" dxfId="621"/>
      <tableStyleElement type="totalRow" dxfId="620"/>
      <tableStyleElement type="firstColumn" dxfId="619"/>
      <tableStyleElement type="lastColumn" dxfId="618"/>
      <tableStyleElement type="firstRowStripe" dxfId="617"/>
      <tableStyleElement type="firstColumnStripe" dxfId="6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189827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212450" y="12152314"/>
          <a:ext cx="4306882" cy="1439748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1561272" y="694911"/>
          <a:ext cx="1420475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7394713" y="694911"/>
          <a:ext cx="1420477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/>
      </xdr:nvSpPr>
      <xdr:spPr>
        <a:xfrm>
          <a:off x="9702248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4162425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4121426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171230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1561272" y="5076411"/>
          <a:ext cx="1429134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28</xdr:row>
      <xdr:rowOff>184432</xdr:rowOff>
    </xdr:from>
    <xdr:to>
      <xdr:col>7</xdr:col>
      <xdr:colOff>128228</xdr:colOff>
      <xdr:row>33</xdr:row>
      <xdr:rowOff>189827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/>
      </xdr:nvGrpSpPr>
      <xdr:grpSpPr>
        <a:xfrm>
          <a:off x="212450" y="9478111"/>
          <a:ext cx="4324492" cy="1434145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6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6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453108</xdr:colOff>
      <xdr:row>1</xdr:row>
      <xdr:rowOff>88525</xdr:rowOff>
    </xdr:from>
    <xdr:to>
      <xdr:col>16</xdr:col>
      <xdr:colOff>469402</xdr:colOff>
      <xdr:row>2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/>
      </xdr:nvSpPr>
      <xdr:spPr>
        <a:xfrm>
          <a:off x="6515490" y="716054"/>
          <a:ext cx="1439441" cy="326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エリア②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9</xdr:row>
      <xdr:rowOff>67236</xdr:rowOff>
    </xdr:from>
    <xdr:to>
      <xdr:col>4</xdr:col>
      <xdr:colOff>282992</xdr:colOff>
      <xdr:row>10</xdr:row>
      <xdr:rowOff>201706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/>
      </xdr:nvSpPr>
      <xdr:spPr>
        <a:xfrm>
          <a:off x="1501588" y="3092824"/>
          <a:ext cx="1437198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エリア③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246530</xdr:colOff>
      <xdr:row>1</xdr:row>
      <xdr:rowOff>67236</xdr:rowOff>
    </xdr:from>
    <xdr:to>
      <xdr:col>4</xdr:col>
      <xdr:colOff>266184</xdr:colOff>
      <xdr:row>2</xdr:row>
      <xdr:rowOff>180000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/>
      </xdr:nvSpPr>
      <xdr:spPr>
        <a:xfrm>
          <a:off x="1479177" y="69476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エリア①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594425</xdr:colOff>
      <xdr:row>1</xdr:row>
      <xdr:rowOff>134472</xdr:rowOff>
    </xdr:from>
    <xdr:to>
      <xdr:col>10</xdr:col>
      <xdr:colOff>190689</xdr:colOff>
      <xdr:row>2</xdr:row>
      <xdr:rowOff>136939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/>
      </xdr:nvSpPr>
      <xdr:spPr>
        <a:xfrm>
          <a:off x="3944984" y="762001"/>
          <a:ext cx="1366794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17</xdr:col>
      <xdr:colOff>502015</xdr:colOff>
      <xdr:row>1</xdr:row>
      <xdr:rowOff>123266</xdr:rowOff>
    </xdr:from>
    <xdr:to>
      <xdr:col>22</xdr:col>
      <xdr:colOff>123567</xdr:colOff>
      <xdr:row>2</xdr:row>
      <xdr:rowOff>125733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/>
      </xdr:nvSpPr>
      <xdr:spPr>
        <a:xfrm>
          <a:off x="9489133" y="750795"/>
          <a:ext cx="1380875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@10.5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593915</xdr:colOff>
      <xdr:row>9</xdr:row>
      <xdr:rowOff>136523</xdr:rowOff>
    </xdr:from>
    <xdr:to>
      <xdr:col>10</xdr:col>
      <xdr:colOff>199493</xdr:colOff>
      <xdr:row>10</xdr:row>
      <xdr:rowOff>138990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/>
      </xdr:nvSpPr>
      <xdr:spPr>
        <a:xfrm>
          <a:off x="3944474" y="3162111"/>
          <a:ext cx="1376108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189827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212450" y="12152314"/>
          <a:ext cx="4306882" cy="1439748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1561272" y="694911"/>
          <a:ext cx="1430000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7299463" y="694911"/>
          <a:ext cx="1430002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9616523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4057650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4016651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171230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1561272" y="5076411"/>
          <a:ext cx="1438659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144701</xdr:rowOff>
    </xdr:from>
    <xdr:to>
      <xdr:col>6</xdr:col>
      <xdr:colOff>149500</xdr:colOff>
      <xdr:row>51</xdr:row>
      <xdr:rowOff>20460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BD150A0A-6039-4AD8-AC7B-C7D7D2DD107B}"/>
            </a:ext>
          </a:extLst>
        </xdr:cNvPr>
        <xdr:cNvGrpSpPr/>
      </xdr:nvGrpSpPr>
      <xdr:grpSpPr>
        <a:xfrm>
          <a:off x="0" y="11731583"/>
          <a:ext cx="4306882" cy="1466995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34563FD9-95FF-44AE-8899-CF60A402E8AD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7A586F5F-80A0-4D1D-A595-66AA1C47436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E6FDB119-F641-4CC4-B10E-1E30A30601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2D4D550D-4A09-4227-A915-8DF2CA7E10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31A4A79C-7445-4811-A30B-A6836E21A2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31564024-49CF-4FF1-9B1D-995C62E309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9D2E4AC4-96A5-47DD-8151-63586C37626E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oneCell">
    <xdr:from>
      <xdr:col>13</xdr:col>
      <xdr:colOff>453108</xdr:colOff>
      <xdr:row>1</xdr:row>
      <xdr:rowOff>88525</xdr:rowOff>
    </xdr:from>
    <xdr:to>
      <xdr:col>15</xdr:col>
      <xdr:colOff>467160</xdr:colOff>
      <xdr:row>2</xdr:row>
      <xdr:rowOff>196807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C08618F6-8F77-43C7-A9FC-107A7334B92E}"/>
            </a:ext>
          </a:extLst>
        </xdr:cNvPr>
        <xdr:cNvSpPr txBox="1"/>
      </xdr:nvSpPr>
      <xdr:spPr>
        <a:xfrm>
          <a:off x="7158708" y="717175"/>
          <a:ext cx="1433277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1</xdr:row>
      <xdr:rowOff>88525</xdr:rowOff>
    </xdr:from>
    <xdr:to>
      <xdr:col>4</xdr:col>
      <xdr:colOff>282992</xdr:colOff>
      <xdr:row>2</xdr:row>
      <xdr:rowOff>196807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6A10F5ED-AC0E-47F3-96A7-F704048D59F4}"/>
            </a:ext>
          </a:extLst>
        </xdr:cNvPr>
        <xdr:cNvSpPr txBox="1"/>
      </xdr:nvSpPr>
      <xdr:spPr>
        <a:xfrm>
          <a:off x="1507191" y="717175"/>
          <a:ext cx="1433276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1</xdr:row>
      <xdr:rowOff>140953</xdr:rowOff>
    </xdr:from>
    <xdr:to>
      <xdr:col>9</xdr:col>
      <xdr:colOff>86483</xdr:colOff>
      <xdr:row>2</xdr:row>
      <xdr:rowOff>93235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9FB2C4B7-DC5A-45BD-A014-464FA9AB05F8}"/>
            </a:ext>
          </a:extLst>
        </xdr:cNvPr>
        <xdr:cNvSpPr txBox="1"/>
      </xdr:nvSpPr>
      <xdr:spPr>
        <a:xfrm>
          <a:off x="3756993" y="769603"/>
          <a:ext cx="1292015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16</xdr:col>
      <xdr:colOff>294624</xdr:colOff>
      <xdr:row>1</xdr:row>
      <xdr:rowOff>140953</xdr:rowOff>
    </xdr:from>
    <xdr:to>
      <xdr:col>20</xdr:col>
      <xdr:colOff>152150</xdr:colOff>
      <xdr:row>2</xdr:row>
      <xdr:rowOff>93235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572D60F3-AE9C-41C8-ACA1-D9F101EA6BED}"/>
            </a:ext>
          </a:extLst>
        </xdr:cNvPr>
        <xdr:cNvSpPr txBox="1"/>
      </xdr:nvSpPr>
      <xdr:spPr>
        <a:xfrm>
          <a:off x="9114774" y="769603"/>
          <a:ext cx="1305326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20</xdr:row>
      <xdr:rowOff>135720</xdr:rowOff>
    </xdr:from>
    <xdr:to>
      <xdr:col>9</xdr:col>
      <xdr:colOff>95288</xdr:colOff>
      <xdr:row>21</xdr:row>
      <xdr:rowOff>88002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B9F6AEF3-A884-4AD1-B021-E1C0CAD46FC4}"/>
            </a:ext>
          </a:extLst>
        </xdr:cNvPr>
        <xdr:cNvSpPr txBox="1"/>
      </xdr:nvSpPr>
      <xdr:spPr>
        <a:xfrm>
          <a:off x="3756993" y="5145870"/>
          <a:ext cx="1300820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20</xdr:row>
      <xdr:rowOff>67236</xdr:rowOff>
    </xdr:from>
    <xdr:to>
      <xdr:col>4</xdr:col>
      <xdr:colOff>282992</xdr:colOff>
      <xdr:row>21</xdr:row>
      <xdr:rowOff>175518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77983C0-C45E-475D-9668-6A12BBA09CB4}"/>
            </a:ext>
          </a:extLst>
        </xdr:cNvPr>
        <xdr:cNvSpPr txBox="1"/>
      </xdr:nvSpPr>
      <xdr:spPr>
        <a:xfrm>
          <a:off x="1507191" y="5077386"/>
          <a:ext cx="1433276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2</xdr:col>
      <xdr:colOff>20411</xdr:colOff>
      <xdr:row>0</xdr:row>
      <xdr:rowOff>0</xdr:rowOff>
    </xdr:from>
    <xdr:ext cx="683339" cy="569008"/>
    <xdr:pic>
      <xdr:nvPicPr>
        <xdr:cNvPr id="16" name="図 15">
          <a:extLst>
            <a:ext uri="{FF2B5EF4-FFF2-40B4-BE49-F238E27FC236}">
              <a16:creationId xmlns:a16="http://schemas.microsoft.com/office/drawing/2014/main" xmlns="" id="{5847FC3C-2284-495C-802A-26D260ADCB0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1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144701</xdr:rowOff>
    </xdr:from>
    <xdr:to>
      <xdr:col>6</xdr:col>
      <xdr:colOff>149500</xdr:colOff>
      <xdr:row>51</xdr:row>
      <xdr:rowOff>20460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0" y="11731583"/>
          <a:ext cx="4306882" cy="1466995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oneCell">
    <xdr:from>
      <xdr:col>13</xdr:col>
      <xdr:colOff>453108</xdr:colOff>
      <xdr:row>1</xdr:row>
      <xdr:rowOff>88525</xdr:rowOff>
    </xdr:from>
    <xdr:to>
      <xdr:col>15</xdr:col>
      <xdr:colOff>467160</xdr:colOff>
      <xdr:row>2</xdr:row>
      <xdr:rowOff>196807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7053373" y="716054"/>
          <a:ext cx="1437199" cy="33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1</xdr:row>
      <xdr:rowOff>88525</xdr:rowOff>
    </xdr:from>
    <xdr:to>
      <xdr:col>4</xdr:col>
      <xdr:colOff>282992</xdr:colOff>
      <xdr:row>2</xdr:row>
      <xdr:rowOff>196807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507191" y="707650"/>
          <a:ext cx="1442801" cy="3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1</xdr:row>
      <xdr:rowOff>140953</xdr:rowOff>
    </xdr:from>
    <xdr:to>
      <xdr:col>9</xdr:col>
      <xdr:colOff>86483</xdr:colOff>
      <xdr:row>2</xdr:row>
      <xdr:rowOff>93235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660915" y="770431"/>
          <a:ext cx="1287459" cy="184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16</xdr:col>
      <xdr:colOff>294624</xdr:colOff>
      <xdr:row>1</xdr:row>
      <xdr:rowOff>140953</xdr:rowOff>
    </xdr:from>
    <xdr:to>
      <xdr:col>20</xdr:col>
      <xdr:colOff>152150</xdr:colOff>
      <xdr:row>2</xdr:row>
      <xdr:rowOff>93235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41059" y="770431"/>
          <a:ext cx="1315265" cy="184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20</xdr:row>
      <xdr:rowOff>135720</xdr:rowOff>
    </xdr:from>
    <xdr:to>
      <xdr:col>9</xdr:col>
      <xdr:colOff>95288</xdr:colOff>
      <xdr:row>21</xdr:row>
      <xdr:rowOff>88002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660915" y="5188111"/>
          <a:ext cx="1296264" cy="184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20</xdr:row>
      <xdr:rowOff>67236</xdr:rowOff>
    </xdr:from>
    <xdr:to>
      <xdr:col>4</xdr:col>
      <xdr:colOff>282992</xdr:colOff>
      <xdr:row>21</xdr:row>
      <xdr:rowOff>175518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507191" y="5210736"/>
          <a:ext cx="1442801" cy="3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2</xdr:col>
      <xdr:colOff>20411</xdr:colOff>
      <xdr:row>0</xdr:row>
      <xdr:rowOff>0</xdr:rowOff>
    </xdr:from>
    <xdr:ext cx="683339" cy="569008"/>
    <xdr:pic>
      <xdr:nvPicPr>
        <xdr:cNvPr id="22" name="図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1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144701</xdr:rowOff>
    </xdr:from>
    <xdr:to>
      <xdr:col>6</xdr:col>
      <xdr:colOff>149500</xdr:colOff>
      <xdr:row>51</xdr:row>
      <xdr:rowOff>20460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0" y="11731583"/>
          <a:ext cx="4306882" cy="1466995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oneCell">
    <xdr:from>
      <xdr:col>13</xdr:col>
      <xdr:colOff>453108</xdr:colOff>
      <xdr:row>1</xdr:row>
      <xdr:rowOff>88525</xdr:rowOff>
    </xdr:from>
    <xdr:to>
      <xdr:col>15</xdr:col>
      <xdr:colOff>467160</xdr:colOff>
      <xdr:row>2</xdr:row>
      <xdr:rowOff>196807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063458" y="717175"/>
          <a:ext cx="1442802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1</xdr:row>
      <xdr:rowOff>88525</xdr:rowOff>
    </xdr:from>
    <xdr:to>
      <xdr:col>4</xdr:col>
      <xdr:colOff>282992</xdr:colOff>
      <xdr:row>2</xdr:row>
      <xdr:rowOff>196807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507191" y="71717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1</xdr:row>
      <xdr:rowOff>140953</xdr:rowOff>
    </xdr:from>
    <xdr:to>
      <xdr:col>9</xdr:col>
      <xdr:colOff>86483</xdr:colOff>
      <xdr:row>2</xdr:row>
      <xdr:rowOff>93235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3652218" y="769603"/>
          <a:ext cx="1292015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16</xdr:col>
      <xdr:colOff>294624</xdr:colOff>
      <xdr:row>1</xdr:row>
      <xdr:rowOff>140953</xdr:rowOff>
    </xdr:from>
    <xdr:to>
      <xdr:col>20</xdr:col>
      <xdr:colOff>152150</xdr:colOff>
      <xdr:row>2</xdr:row>
      <xdr:rowOff>93235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9029049" y="769603"/>
          <a:ext cx="1305326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20</xdr:row>
      <xdr:rowOff>135720</xdr:rowOff>
    </xdr:from>
    <xdr:to>
      <xdr:col>9</xdr:col>
      <xdr:colOff>95288</xdr:colOff>
      <xdr:row>21</xdr:row>
      <xdr:rowOff>88002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3652218" y="5145870"/>
          <a:ext cx="1300820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20</xdr:row>
      <xdr:rowOff>67236</xdr:rowOff>
    </xdr:from>
    <xdr:to>
      <xdr:col>4</xdr:col>
      <xdr:colOff>282992</xdr:colOff>
      <xdr:row>21</xdr:row>
      <xdr:rowOff>175518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507191" y="5077386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2</xdr:col>
      <xdr:colOff>20411</xdr:colOff>
      <xdr:row>0</xdr:row>
      <xdr:rowOff>0</xdr:rowOff>
    </xdr:from>
    <xdr:ext cx="683339" cy="569008"/>
    <xdr:pic>
      <xdr:nvPicPr>
        <xdr:cNvPr id="16" name="図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1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189827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212450" y="12152314"/>
          <a:ext cx="4306882" cy="1439748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7" name="図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857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1555669" y="693790"/>
          <a:ext cx="1424397" cy="325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7305261" y="695739"/>
          <a:ext cx="1434143" cy="333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/>
      </xdr:nvSpPr>
      <xdr:spPr>
        <a:xfrm>
          <a:off x="9624391" y="786847"/>
          <a:ext cx="1329572" cy="177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4066761" y="778565"/>
          <a:ext cx="1273906" cy="177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4025348" y="5201478"/>
          <a:ext cx="1299163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171230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1555669" y="4974437"/>
          <a:ext cx="1433056" cy="32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144701</xdr:rowOff>
    </xdr:from>
    <xdr:to>
      <xdr:col>6</xdr:col>
      <xdr:colOff>146139</xdr:colOff>
      <xdr:row>51</xdr:row>
      <xdr:rowOff>20461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0" y="11686760"/>
          <a:ext cx="4303521" cy="1466995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oneCell">
    <xdr:from>
      <xdr:col>13</xdr:col>
      <xdr:colOff>453108</xdr:colOff>
      <xdr:row>1</xdr:row>
      <xdr:rowOff>88525</xdr:rowOff>
    </xdr:from>
    <xdr:to>
      <xdr:col>15</xdr:col>
      <xdr:colOff>467160</xdr:colOff>
      <xdr:row>2</xdr:row>
      <xdr:rowOff>196807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7063458" y="717175"/>
          <a:ext cx="1442802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1</xdr:row>
      <xdr:rowOff>88525</xdr:rowOff>
    </xdr:from>
    <xdr:to>
      <xdr:col>4</xdr:col>
      <xdr:colOff>282992</xdr:colOff>
      <xdr:row>2</xdr:row>
      <xdr:rowOff>196807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1507191" y="71717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1</xdr:row>
      <xdr:rowOff>140953</xdr:rowOff>
    </xdr:from>
    <xdr:to>
      <xdr:col>9</xdr:col>
      <xdr:colOff>86483</xdr:colOff>
      <xdr:row>2</xdr:row>
      <xdr:rowOff>93235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3652218" y="769603"/>
          <a:ext cx="1292015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16</xdr:col>
      <xdr:colOff>294624</xdr:colOff>
      <xdr:row>1</xdr:row>
      <xdr:rowOff>140953</xdr:rowOff>
    </xdr:from>
    <xdr:to>
      <xdr:col>19</xdr:col>
      <xdr:colOff>331443</xdr:colOff>
      <xdr:row>2</xdr:row>
      <xdr:rowOff>93235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9029049" y="769603"/>
          <a:ext cx="1305326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20</xdr:row>
      <xdr:rowOff>135720</xdr:rowOff>
    </xdr:from>
    <xdr:to>
      <xdr:col>9</xdr:col>
      <xdr:colOff>95288</xdr:colOff>
      <xdr:row>21</xdr:row>
      <xdr:rowOff>88002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3652218" y="5126820"/>
          <a:ext cx="1300820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20</xdr:row>
      <xdr:rowOff>67236</xdr:rowOff>
    </xdr:from>
    <xdr:to>
      <xdr:col>4</xdr:col>
      <xdr:colOff>282992</xdr:colOff>
      <xdr:row>21</xdr:row>
      <xdr:rowOff>175518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1507191" y="5058336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2</xdr:col>
      <xdr:colOff>20411</xdr:colOff>
      <xdr:row>0</xdr:row>
      <xdr:rowOff>0</xdr:rowOff>
    </xdr:from>
    <xdr:ext cx="683339" cy="569008"/>
    <xdr:pic>
      <xdr:nvPicPr>
        <xdr:cNvPr id="16" name="図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1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515471</xdr:colOff>
      <xdr:row>21</xdr:row>
      <xdr:rowOff>155864</xdr:rowOff>
    </xdr:from>
    <xdr:to>
      <xdr:col>10</xdr:col>
      <xdr:colOff>155864</xdr:colOff>
      <xdr:row>39</xdr:row>
      <xdr:rowOff>11205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3182471" y="5316682"/>
          <a:ext cx="2064938" cy="39251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623455</xdr:colOff>
      <xdr:row>2</xdr:row>
      <xdr:rowOff>173182</xdr:rowOff>
    </xdr:from>
    <xdr:to>
      <xdr:col>10</xdr:col>
      <xdr:colOff>175220</xdr:colOff>
      <xdr:row>18</xdr:row>
      <xdr:rowOff>86591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3290455" y="1021773"/>
          <a:ext cx="1976310" cy="353290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484909</xdr:colOff>
      <xdr:row>2</xdr:row>
      <xdr:rowOff>138545</xdr:rowOff>
    </xdr:from>
    <xdr:to>
      <xdr:col>21</xdr:col>
      <xdr:colOff>173182</xdr:colOff>
      <xdr:row>38</xdr:row>
      <xdr:rowOff>51953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8485909" y="987136"/>
          <a:ext cx="2355273" cy="760268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46</xdr:row>
      <xdr:rowOff>347382</xdr:rowOff>
    </xdr:from>
    <xdr:to>
      <xdr:col>11</xdr:col>
      <xdr:colOff>291352</xdr:colOff>
      <xdr:row>47</xdr:row>
      <xdr:rowOff>302558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5042647" y="11889441"/>
          <a:ext cx="616323" cy="336176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131268</xdr:colOff>
      <xdr:row>41</xdr:row>
      <xdr:rowOff>302560</xdr:rowOff>
    </xdr:from>
    <xdr:to>
      <xdr:col>21</xdr:col>
      <xdr:colOff>134469</xdr:colOff>
      <xdr:row>48</xdr:row>
      <xdr:rowOff>33617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4176592" y="9939619"/>
          <a:ext cx="6659495" cy="231961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22411</xdr:colOff>
      <xdr:row>13</xdr:row>
      <xdr:rowOff>22411</xdr:rowOff>
    </xdr:from>
    <xdr:to>
      <xdr:col>15</xdr:col>
      <xdr:colOff>649941</xdr:colOff>
      <xdr:row>20</xdr:row>
      <xdr:rowOff>89646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/>
      </xdr:nvSpPr>
      <xdr:spPr>
        <a:xfrm>
          <a:off x="4336676" y="3339352"/>
          <a:ext cx="4336677" cy="1658470"/>
        </a:xfrm>
        <a:prstGeom prst="roundRect">
          <a:avLst/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ご記入見本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 赤枠内にご記入ください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ご不明な点はお問い合わせください</a:t>
          </a:r>
        </a:p>
      </xdr:txBody>
    </xdr:sp>
    <xdr:clientData/>
  </xdr:twoCellAnchor>
  <xdr:twoCellAnchor>
    <xdr:from>
      <xdr:col>10</xdr:col>
      <xdr:colOff>111042</xdr:colOff>
      <xdr:row>49</xdr:row>
      <xdr:rowOff>168088</xdr:rowOff>
    </xdr:from>
    <xdr:to>
      <xdr:col>19</xdr:col>
      <xdr:colOff>172892</xdr:colOff>
      <xdr:row>52</xdr:row>
      <xdr:rowOff>148878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/>
      </xdr:nvSpPr>
      <xdr:spPr>
        <a:xfrm>
          <a:off x="5232130" y="12696264"/>
          <a:ext cx="4947615" cy="810026"/>
        </a:xfrm>
        <a:prstGeom prst="wedgeRoundRectCallout">
          <a:avLst>
            <a:gd name="adj1" fmla="val 46206"/>
            <a:gd name="adj2" fmla="val -101781"/>
            <a:gd name="adj3" fmla="val 16667"/>
          </a:avLst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折加工が必要な方はチェックしてください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ctr"/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2" name="テーブル1523" displayName="テーブル1523" ref="A4:K19" totalsRowCount="1" headerRowDxfId="614" dataDxfId="613" totalsRowDxfId="611" tableBorderDxfId="612">
  <tableColumns count="11">
    <tableColumn id="1" name="№" dataDxfId="610" totalsRowDxfId="609"/>
    <tableColumn id="2" name="エリア名" dataDxfId="608" totalsRowDxfId="607"/>
    <tableColumn id="3" name="総世帯数" totalsRowFunction="sum" dataDxfId="606" totalsRowDxfId="605" dataCellStyle="桁区切り"/>
    <tableColumn id="4" name="戸建て" totalsRowFunction="sum" dataDxfId="604" totalsRowDxfId="603" dataCellStyle="桁区切り"/>
    <tableColumn id="5" name="集合住宅" totalsRowFunction="sum" dataDxfId="602" totalsRowDxfId="601" dataCellStyle="桁区切り"/>
    <tableColumn id="6" name="他枚数" dataDxfId="600" totalsRowDxfId="599"/>
    <tableColumn id="7" name="①" dataDxfId="598" totalsRowDxfId="597"/>
    <tableColumn id="8" name="②" dataDxfId="596" totalsRowDxfId="595"/>
    <tableColumn id="9" name="③" dataDxfId="594" totalsRowDxfId="593"/>
    <tableColumn id="10" name="④" dataDxfId="592" totalsRowDxfId="591"/>
    <tableColumn id="11" name="⑤" dataDxfId="590" totalsRowDxfId="589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0" name="テーブル11411" displayName="テーブル11411" ref="A4:J19" totalsRowCount="1" headerRowDxfId="374" dataDxfId="373" totalsRowDxfId="371" tableBorderDxfId="372">
  <tableColumns count="10">
    <tableColumn id="1" name="№" dataDxfId="370" totalsRowDxfId="369"/>
    <tableColumn id="2" name="エリア名" dataDxfId="368" totalsRowDxfId="367"/>
    <tableColumn id="3" name="総世帯数" totalsRowFunction="sum" dataDxfId="366" totalsRowDxfId="365" dataCellStyle="桁区切り"/>
    <tableColumn id="4" name="戸建て" totalsRowFunction="sum" dataDxfId="364" totalsRowDxfId="363" dataCellStyle="桁区切り"/>
    <tableColumn id="5" name="集合住宅" totalsRowFunction="sum" dataDxfId="362" totalsRowDxfId="361" dataCellStyle="桁区切り"/>
    <tableColumn id="6" name="他枚数" dataDxfId="360" totalsRowDxfId="359" dataCellStyle="桁区切り"/>
    <tableColumn id="7" name="①" dataDxfId="358" totalsRowDxfId="357" dataCellStyle="桁区切り"/>
    <tableColumn id="8" name="②" dataDxfId="356" totalsRowDxfId="355" dataCellStyle="桁区切り"/>
    <tableColumn id="9" name="③" dataDxfId="354" totalsRowDxfId="353" dataCellStyle="桁区切り"/>
    <tableColumn id="10" name="④" dataDxfId="352" totalsRowDxfId="351" dataCellStyle="桁区切り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1" name="テーブル31512" displayName="テーブル31512" ref="L4:U39" totalsRowCount="1" headerRowDxfId="350" dataDxfId="348" totalsRowDxfId="346" headerRowBorderDxfId="349" tableBorderDxfId="347">
  <tableColumns count="10">
    <tableColumn id="1" name="№" dataDxfId="345" totalsRowDxfId="344"/>
    <tableColumn id="2" name="エリア名" dataDxfId="343" totalsRowDxfId="342"/>
    <tableColumn id="3" name="総世帯数" totalsRowFunction="sum" dataDxfId="341" totalsRowDxfId="340" dataCellStyle="桁区切り"/>
    <tableColumn id="4" name="戸建て" totalsRowFunction="sum" dataDxfId="339" totalsRowDxfId="338" dataCellStyle="桁区切り"/>
    <tableColumn id="5" name="集合住宅" totalsRowFunction="sum" dataDxfId="337" totalsRowDxfId="336" dataCellStyle="桁区切り"/>
    <tableColumn id="6" name="他枚数" dataDxfId="335" totalsRowDxfId="334"/>
    <tableColumn id="7" name="①" dataDxfId="333" totalsRowDxfId="332"/>
    <tableColumn id="8" name="②" dataDxfId="331" totalsRowDxfId="330"/>
    <tableColumn id="9" name="③" dataDxfId="329" totalsRowDxfId="328"/>
    <tableColumn id="10" name="④" dataDxfId="327" totalsRowDxfId="32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テーブル41613" displayName="テーブル41613" ref="A23:J40" totalsRowCount="1" headerRowDxfId="325" headerRowBorderDxfId="324" tableBorderDxfId="323" totalsRowBorderDxfId="322">
  <tableColumns count="10">
    <tableColumn id="1" name="№" dataDxfId="321" totalsRowDxfId="320"/>
    <tableColumn id="2" name="エリア名" dataDxfId="319" totalsRowDxfId="318"/>
    <tableColumn id="3" name="総世帯数" totalsRowFunction="sum" dataDxfId="317" totalsRowDxfId="316" dataCellStyle="桁区切り"/>
    <tableColumn id="4" name="戸建て" totalsRowFunction="sum" dataDxfId="315" totalsRowDxfId="314" dataCellStyle="桁区切り"/>
    <tableColumn id="5" name="集合住宅" totalsRowFunction="sum" dataDxfId="313" totalsRowDxfId="312" dataCellStyle="桁区切り"/>
    <tableColumn id="6" name="他枚数" dataDxfId="311" totalsRowDxfId="310"/>
    <tableColumn id="7" name="①" dataDxfId="309" totalsRowDxfId="308"/>
    <tableColumn id="8" name="②" dataDxfId="307" totalsRowDxfId="306"/>
    <tableColumn id="9" name="③" dataDxfId="305" totalsRowDxfId="304"/>
    <tableColumn id="10" name="④" dataDxfId="303" totalsRowDxfId="302"/>
  </tableColumns>
  <tableStyleInfo name="TableStyleMedium7 2" showFirstColumn="0" showLastColumn="0" showRowStripes="1" showColumnStripes="0"/>
</table>
</file>

<file path=xl/tables/table13.xml><?xml version="1.0" encoding="utf-8"?>
<table xmlns="http://schemas.openxmlformats.org/spreadsheetml/2006/main" id="1" name="テーブル1" displayName="テーブル1" ref="A4:J19" totalsRowCount="1" headerRowDxfId="300" dataDxfId="299" totalsRowDxfId="297" tableBorderDxfId="298">
  <tableColumns count="10">
    <tableColumn id="1" name="№" dataDxfId="296" totalsRowDxfId="295"/>
    <tableColumn id="2" name="エリア名" dataDxfId="294" totalsRowDxfId="293"/>
    <tableColumn id="3" name="総世帯数" totalsRowFunction="sum" dataDxfId="292" totalsRowDxfId="291" dataCellStyle="桁区切り"/>
    <tableColumn id="4" name="戸建て" totalsRowFunction="sum" dataDxfId="290" totalsRowDxfId="289" dataCellStyle="桁区切り"/>
    <tableColumn id="5" name="集合住宅" totalsRowFunction="sum" dataDxfId="288" totalsRowDxfId="287" dataCellStyle="桁区切り"/>
    <tableColumn id="6" name="他枚数" dataDxfId="286" totalsRowDxfId="285" dataCellStyle="桁区切り"/>
    <tableColumn id="7" name="①" dataDxfId="284" totalsRowDxfId="283" dataCellStyle="桁区切り"/>
    <tableColumn id="8" name="②" dataDxfId="282" totalsRowDxfId="281" dataCellStyle="桁区切り"/>
    <tableColumn id="9" name="③" dataDxfId="280" totalsRowDxfId="279" dataCellStyle="桁区切り"/>
    <tableColumn id="10" name="④" dataDxfId="278" totalsRowDxfId="277" dataCellStyle="桁区切り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2" name="テーブル3" displayName="テーブル3" ref="L4:U39" totalsRowCount="1" headerRowDxfId="276" dataDxfId="274" totalsRowDxfId="272" headerRowBorderDxfId="275" tableBorderDxfId="273">
  <tableColumns count="10">
    <tableColumn id="1" name="№" dataDxfId="271" totalsRowDxfId="270"/>
    <tableColumn id="2" name="エリア名" dataDxfId="269" totalsRowDxfId="268"/>
    <tableColumn id="3" name="総世帯数" totalsRowFunction="sum" dataDxfId="267" totalsRowDxfId="266" dataCellStyle="桁区切り"/>
    <tableColumn id="4" name="戸建て" totalsRowFunction="sum" dataDxfId="265" totalsRowDxfId="264" dataCellStyle="桁区切り"/>
    <tableColumn id="5" name="集合住宅" totalsRowFunction="sum" dataDxfId="263" totalsRowDxfId="262" dataCellStyle="桁区切り"/>
    <tableColumn id="6" name="他枚数" dataDxfId="261" totalsRowDxfId="260"/>
    <tableColumn id="7" name="①" dataDxfId="259" totalsRowDxfId="258"/>
    <tableColumn id="8" name="②" dataDxfId="257" totalsRowDxfId="256"/>
    <tableColumn id="9" name="③" dataDxfId="255" totalsRowDxfId="254"/>
    <tableColumn id="10" name="④" dataDxfId="253" totalsRowDxfId="25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" name="テーブル4" displayName="テーブル4" ref="A23:J40" totalsRowCount="1" headerRowDxfId="251" headerRowBorderDxfId="250" tableBorderDxfId="249" totalsRowBorderDxfId="248">
  <tableColumns count="10">
    <tableColumn id="1" name="№" dataDxfId="247" totalsRowDxfId="246"/>
    <tableColumn id="2" name="エリア名" dataDxfId="245" totalsRowDxfId="244"/>
    <tableColumn id="3" name="総世帯数" totalsRowFunction="sum" dataDxfId="243" totalsRowDxfId="242" dataCellStyle="桁区切り"/>
    <tableColumn id="4" name="戸建て" totalsRowFunction="sum" dataDxfId="241" totalsRowDxfId="240" dataCellStyle="桁区切り"/>
    <tableColumn id="5" name="集合住宅" totalsRowFunction="sum" dataDxfId="239" totalsRowDxfId="238" dataCellStyle="桁区切り"/>
    <tableColumn id="6" name="他枚数" dataDxfId="237" totalsRowDxfId="236"/>
    <tableColumn id="7" name="①" dataDxfId="235" totalsRowDxfId="234"/>
    <tableColumn id="8" name="②" dataDxfId="233" totalsRowDxfId="232"/>
    <tableColumn id="9" name="③" dataDxfId="231" totalsRowDxfId="230"/>
    <tableColumn id="10" name="④" dataDxfId="229" totalsRowDxfId="228"/>
  </tableColumns>
  <tableStyleInfo name="TableStyleMedium7 2" showFirstColumn="0" showLastColumn="0" showRowStripes="1" showColumnStripes="0"/>
</table>
</file>

<file path=xl/tables/table16.xml><?xml version="1.0" encoding="utf-8"?>
<table xmlns="http://schemas.openxmlformats.org/spreadsheetml/2006/main" id="13" name="テーブル114" displayName="テーブル114" ref="A4:J19" totalsRowCount="1" headerRowDxfId="226" dataDxfId="225" totalsRowDxfId="223" tableBorderDxfId="224">
  <tableColumns count="10">
    <tableColumn id="1" name="№" dataDxfId="222" totalsRowDxfId="221"/>
    <tableColumn id="2" name="エリア名" dataDxfId="220" totalsRowDxfId="219"/>
    <tableColumn id="3" name="総世帯数" totalsRowFunction="sum" dataDxfId="218" totalsRowDxfId="217" dataCellStyle="桁区切り"/>
    <tableColumn id="4" name="戸建て" totalsRowFunction="sum" dataDxfId="216" totalsRowDxfId="215" dataCellStyle="桁区切り"/>
    <tableColumn id="5" name="集合住宅" totalsRowFunction="sum" dataDxfId="214" totalsRowDxfId="213" dataCellStyle="桁区切り"/>
    <tableColumn id="6" name="他枚数" dataDxfId="212" totalsRowDxfId="211" dataCellStyle="桁区切り"/>
    <tableColumn id="7" name="①" dataDxfId="210" totalsRowDxfId="209" dataCellStyle="桁区切り"/>
    <tableColumn id="8" name="②" dataDxfId="208" totalsRowDxfId="207" dataCellStyle="桁区切り"/>
    <tableColumn id="9" name="③" dataDxfId="206" totalsRowDxfId="205" dataCellStyle="桁区切り"/>
    <tableColumn id="10" name="④" dataDxfId="204" totalsRowDxfId="203" dataCellStyle="桁区切り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14" name="テーブル315" displayName="テーブル315" ref="L4:U39" totalsRowCount="1" headerRowDxfId="202" dataDxfId="200" totalsRowDxfId="198" headerRowBorderDxfId="201" tableBorderDxfId="199">
  <tableColumns count="10">
    <tableColumn id="1" name="№" dataDxfId="197" totalsRowDxfId="196"/>
    <tableColumn id="2" name="エリア名" dataDxfId="195" totalsRowDxfId="194"/>
    <tableColumn id="3" name="総世帯数" totalsRowFunction="sum" dataDxfId="193" totalsRowDxfId="192" dataCellStyle="桁区切り"/>
    <tableColumn id="4" name="戸建て" totalsRowFunction="sum" dataDxfId="191" totalsRowDxfId="190" dataCellStyle="桁区切り"/>
    <tableColumn id="5" name="集合住宅" totalsRowFunction="sum" dataDxfId="189" totalsRowDxfId="188" dataCellStyle="桁区切り"/>
    <tableColumn id="6" name="他枚数" dataDxfId="187" totalsRowDxfId="186"/>
    <tableColumn id="7" name="①" dataDxfId="185" totalsRowDxfId="184"/>
    <tableColumn id="8" name="②" dataDxfId="183" totalsRowDxfId="182"/>
    <tableColumn id="9" name="③" dataDxfId="181" totalsRowDxfId="180"/>
    <tableColumn id="10" name="④" dataDxfId="179" totalsRowDxfId="178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5" name="テーブル416" displayName="テーブル416" ref="A23:J40" totalsRowCount="1" headerRowDxfId="177" headerRowBorderDxfId="176" tableBorderDxfId="175" totalsRowBorderDxfId="174">
  <tableColumns count="10">
    <tableColumn id="1" name="№" dataDxfId="173" totalsRowDxfId="172"/>
    <tableColumn id="2" name="エリア名" dataDxfId="171" totalsRowDxfId="170"/>
    <tableColumn id="3" name="総世帯数" totalsRowFunction="sum" dataDxfId="169" totalsRowDxfId="168" dataCellStyle="桁区切り"/>
    <tableColumn id="4" name="戸建て" totalsRowFunction="sum" dataDxfId="167" totalsRowDxfId="166" dataCellStyle="桁区切り"/>
    <tableColumn id="5" name="集合住宅" totalsRowFunction="sum" dataDxfId="165" totalsRowDxfId="164" dataCellStyle="桁区切り"/>
    <tableColumn id="6" name="他枚数" dataDxfId="163" totalsRowDxfId="162"/>
    <tableColumn id="7" name="①" dataDxfId="161" totalsRowDxfId="160"/>
    <tableColumn id="8" name="②" dataDxfId="159" totalsRowDxfId="158"/>
    <tableColumn id="9" name="③" dataDxfId="157" totalsRowDxfId="156"/>
    <tableColumn id="10" name="④" dataDxfId="155" totalsRowDxfId="154"/>
  </tableColumns>
  <tableStyleInfo name="TableStyleMedium7 2" showFirstColumn="0" showLastColumn="0" showRowStripes="1" showColumnStripes="0"/>
</table>
</file>

<file path=xl/tables/table19.xml><?xml version="1.0" encoding="utf-8"?>
<table xmlns="http://schemas.openxmlformats.org/spreadsheetml/2006/main" id="4" name="テーブル15" displayName="テーブル15" ref="A4:K19" totalsRowCount="1" headerRowDxfId="152" dataDxfId="151" totalsRowDxfId="149" tableBorderDxfId="150">
  <tableColumns count="11">
    <tableColumn id="1" name="№" dataDxfId="148" totalsRowDxfId="147"/>
    <tableColumn id="2" name="エリア名" dataDxfId="146" totalsRowDxfId="145"/>
    <tableColumn id="3" name="総世帯数" totalsRowFunction="sum" dataDxfId="144" totalsRowDxfId="143" dataCellStyle="桁区切り"/>
    <tableColumn id="4" name="戸建て" totalsRowFunction="sum" dataDxfId="142" totalsRowDxfId="141" dataCellStyle="桁区切り"/>
    <tableColumn id="5" name="集合住宅" totalsRowFunction="sum" dataDxfId="140" totalsRowDxfId="139" dataCellStyle="桁区切り"/>
    <tableColumn id="6" name="他枚数" dataDxfId="138" totalsRowDxfId="137"/>
    <tableColumn id="7" name="①" dataDxfId="136" totalsRowDxfId="135"/>
    <tableColumn id="8" name="②" dataDxfId="134" totalsRowDxfId="133"/>
    <tableColumn id="9" name="③" dataDxfId="132" totalsRowDxfId="131"/>
    <tableColumn id="10" name="④" dataDxfId="130" totalsRowDxfId="129"/>
    <tableColumn id="11" name="⑤" dataDxfId="128" totalsRowDxfId="12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3" name="テーブル3624" displayName="テーブル3624" ref="M4:W39" totalsRowCount="1" headerRowDxfId="588" dataDxfId="586" totalsRowDxfId="584" headerRowBorderDxfId="587" tableBorderDxfId="585">
  <tableColumns count="11">
    <tableColumn id="1" name="№" dataDxfId="583" totalsRowDxfId="582"/>
    <tableColumn id="2" name="エリア名" dataDxfId="581" totalsRowDxfId="580"/>
    <tableColumn id="3" name="総世帯数" totalsRowFunction="sum" dataDxfId="579" totalsRowDxfId="578" dataCellStyle="桁区切り"/>
    <tableColumn id="4" name="戸建て" totalsRowFunction="sum" dataDxfId="577" totalsRowDxfId="576" dataCellStyle="桁区切り"/>
    <tableColumn id="5" name="集合住宅" totalsRowFunction="sum" dataDxfId="575" totalsRowDxfId="574" dataCellStyle="桁区切り"/>
    <tableColumn id="6" name="他枚数" dataDxfId="573" totalsRowDxfId="572"/>
    <tableColumn id="7" name="①" dataDxfId="571" totalsRowDxfId="570"/>
    <tableColumn id="8" name="②" dataDxfId="569" totalsRowDxfId="568"/>
    <tableColumn id="9" name="③" dataDxfId="567" totalsRowDxfId="566"/>
    <tableColumn id="10" name="④" dataDxfId="565" totalsRowDxfId="564"/>
    <tableColumn id="11" name="⑤" dataDxfId="563" totalsRowDxfId="56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5" name="テーブル36" displayName="テーブル36" ref="M4:W39" totalsRowCount="1" headerRowDxfId="126" dataDxfId="124" totalsRowDxfId="122" headerRowBorderDxfId="125" tableBorderDxfId="123">
  <tableColumns count="11">
    <tableColumn id="1" name="№" dataDxfId="121" totalsRowDxfId="120"/>
    <tableColumn id="2" name="エリア名" dataDxfId="119" totalsRowDxfId="118"/>
    <tableColumn id="3" name="総世帯数" totalsRowFunction="sum" dataDxfId="117" totalsRowDxfId="116" dataCellStyle="桁区切り"/>
    <tableColumn id="4" name="戸建て" totalsRowFunction="sum" dataDxfId="115" totalsRowDxfId="114" dataCellStyle="桁区切り"/>
    <tableColumn id="5" name="集合住宅" totalsRowFunction="sum" dataDxfId="113" totalsRowDxfId="112" dataCellStyle="桁区切り"/>
    <tableColumn id="6" name="他枚数" dataDxfId="111" totalsRowDxfId="110"/>
    <tableColumn id="7" name="①" dataDxfId="109" totalsRowDxfId="108"/>
    <tableColumn id="8" name="②" dataDxfId="107" totalsRowDxfId="106"/>
    <tableColumn id="9" name="③" dataDxfId="105" totalsRowDxfId="104"/>
    <tableColumn id="10" name="④" dataDxfId="103" totalsRowDxfId="102"/>
    <tableColumn id="11" name="⑤" dataDxfId="101" totalsRowDxfId="10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6" name="テーブル47" displayName="テーブル47" ref="A23:K40" totalsRowCount="1" headerRowDxfId="99" headerRowBorderDxfId="98" tableBorderDxfId="97" totalsRowBorderDxfId="96">
  <tableColumns count="11">
    <tableColumn id="1" name="№" dataDxfId="95" totalsRowDxfId="94"/>
    <tableColumn id="2" name="エリア名" dataDxfId="93" totalsRowDxfId="92"/>
    <tableColumn id="3" name="総世帯数" totalsRowFunction="sum" dataDxfId="91" totalsRowDxfId="90" dataCellStyle="桁区切り"/>
    <tableColumn id="4" name="戸建て" totalsRowFunction="sum" dataDxfId="89" totalsRowDxfId="88" dataCellStyle="桁区切り"/>
    <tableColumn id="5" name="集合住宅" totalsRowFunction="sum" dataDxfId="87" totalsRowDxfId="86" dataCellStyle="桁区切り"/>
    <tableColumn id="6" name="他枚数" dataDxfId="85" totalsRowDxfId="84"/>
    <tableColumn id="7" name="①" dataDxfId="83" totalsRowDxfId="82"/>
    <tableColumn id="8" name="②" dataDxfId="81" totalsRowDxfId="80"/>
    <tableColumn id="9" name="③" dataDxfId="79" totalsRowDxfId="78"/>
    <tableColumn id="10" name="④" dataDxfId="77" totalsRowDxfId="76"/>
    <tableColumn id="11" name="⑤" dataDxfId="75" totalsRowDxfId="74"/>
  </tableColumns>
  <tableStyleInfo name="TableStyleMedium7 2" showFirstColumn="0" showLastColumn="0" showRowStripes="1" showColumnStripes="0"/>
</table>
</file>

<file path=xl/tables/table22.xml><?xml version="1.0" encoding="utf-8"?>
<table xmlns="http://schemas.openxmlformats.org/spreadsheetml/2006/main" id="7" name="テーブル18" displayName="テーブル18" ref="A4:J19" totalsRowCount="1" headerRowDxfId="72" dataDxfId="71" totalsRowDxfId="69" tableBorderDxfId="70">
  <tableColumns count="10">
    <tableColumn id="1" name="№" dataDxfId="68" totalsRowDxfId="67"/>
    <tableColumn id="2" name="エリア名" dataDxfId="66" totalsRowDxfId="65"/>
    <tableColumn id="3" name="総世帯数" totalsRowFunction="sum" dataDxfId="64" totalsRowDxfId="63" dataCellStyle="桁区切り"/>
    <tableColumn id="4" name="戸建て" totalsRowFunction="sum" dataDxfId="62" totalsRowDxfId="61" dataCellStyle="桁区切り"/>
    <tableColumn id="5" name="集合住宅" totalsRowFunction="sum" dataDxfId="60" totalsRowDxfId="59" dataCellStyle="桁区切り"/>
    <tableColumn id="6" name="他枚数" dataDxfId="58" totalsRowDxfId="57" dataCellStyle="桁区切り"/>
    <tableColumn id="7" name="①" dataDxfId="56" totalsRowDxfId="55" dataCellStyle="桁区切り"/>
    <tableColumn id="8" name="②" dataDxfId="54" totalsRowDxfId="53" dataCellStyle="桁区切り"/>
    <tableColumn id="9" name="③" dataDxfId="52" totalsRowDxfId="51" dataCellStyle="桁区切り"/>
    <tableColumn id="10" name="④" dataDxfId="50" totalsRowDxfId="49" dataCellStyle="桁区切り"/>
  </tableColumns>
  <tableStyleInfo name="TableStyleMedium3" showFirstColumn="0" showLastColumn="0" showRowStripes="1" showColumnStripes="0"/>
</table>
</file>

<file path=xl/tables/table23.xml><?xml version="1.0" encoding="utf-8"?>
<table xmlns="http://schemas.openxmlformats.org/spreadsheetml/2006/main" id="8" name="テーブル39" displayName="テーブル39" ref="L4:U39" totalsRowCount="1" headerRowDxfId="48" dataDxfId="46" totalsRowDxfId="44" headerRowBorderDxfId="47" tableBorderDxfId="45">
  <tableColumns count="10">
    <tableColumn id="1" name="№" dataDxfId="43" totalsRowDxfId="42"/>
    <tableColumn id="2" name="エリア名" dataDxfId="41" totalsRowDxfId="40"/>
    <tableColumn id="3" name="総世帯数" totalsRowFunction="sum" dataDxfId="39" totalsRowDxfId="38" dataCellStyle="桁区切り"/>
    <tableColumn id="4" name="戸建て" totalsRowFunction="sum" dataDxfId="37" totalsRowDxfId="36" dataCellStyle="桁区切り"/>
    <tableColumn id="5" name="集合住宅" totalsRowFunction="sum" dataDxfId="35" totalsRowDxfId="34" dataCellStyle="桁区切り"/>
    <tableColumn id="6" name="他枚数" dataDxfId="33" totalsRowDxfId="32"/>
    <tableColumn id="7" name="①" dataDxfId="31" totalsRowDxfId="30"/>
    <tableColumn id="8" name="②" dataDxfId="29" totalsRowDxfId="28"/>
    <tableColumn id="9" name="③" dataDxfId="27" totalsRowDxfId="26"/>
    <tableColumn id="10" name="④" dataDxfId="25" totalsRowDxfId="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9" name="テーブル410" displayName="テーブル410" ref="A23:J40" totalsRowCount="1" headerRowDxfId="23" headerRowBorderDxfId="22" tableBorderDxfId="21" totalsRowBorderDxfId="20">
  <tableColumns count="10">
    <tableColumn id="1" name="№" dataDxfId="19" totalsRowDxfId="18"/>
    <tableColumn id="2" name="エリア名" dataDxfId="17" totalsRowDxfId="16"/>
    <tableColumn id="3" name="総世帯数" totalsRowFunction="sum" dataDxfId="15" totalsRowDxfId="14" dataCellStyle="桁区切り"/>
    <tableColumn id="4" name="戸建て" totalsRowFunction="sum" dataDxfId="13" totalsRowDxfId="12" dataCellStyle="桁区切り"/>
    <tableColumn id="5" name="集合住宅" totalsRowFunction="sum" dataDxfId="11" totalsRowDxfId="10" dataCellStyle="桁区切り"/>
    <tableColumn id="6" name="他枚数" dataDxfId="9" totalsRowDxfId="8"/>
    <tableColumn id="7" name="①" dataDxfId="7" totalsRowDxfId="6"/>
    <tableColumn id="8" name="②" dataDxfId="5" totalsRowDxfId="4"/>
    <tableColumn id="9" name="③" dataDxfId="3" totalsRowDxfId="2"/>
    <tableColumn id="10" name="④" dataDxfId="1" totalsRowDxfId="0"/>
  </tableColumns>
  <tableStyleInfo name="TableStyleMedium7 2" showFirstColumn="0" showLastColumn="0" showRowStripes="1" showColumnStripes="0"/>
</table>
</file>

<file path=xl/tables/table3.xml><?xml version="1.0" encoding="utf-8"?>
<table xmlns="http://schemas.openxmlformats.org/spreadsheetml/2006/main" id="24" name="テーブル4725" displayName="テーブル4725" ref="A23:K40" totalsRowCount="1" headerRowDxfId="561" headerRowBorderDxfId="560" tableBorderDxfId="559" totalsRowBorderDxfId="558">
  <tableColumns count="11">
    <tableColumn id="1" name="№" dataDxfId="557" totalsRowDxfId="556"/>
    <tableColumn id="2" name="エリア名" dataDxfId="555" totalsRowDxfId="554"/>
    <tableColumn id="3" name="総世帯数" totalsRowFunction="sum" dataDxfId="553" totalsRowDxfId="552" dataCellStyle="桁区切り"/>
    <tableColumn id="4" name="戸建て" totalsRowFunction="sum" dataDxfId="551" totalsRowDxfId="550" dataCellStyle="桁区切り"/>
    <tableColumn id="5" name="集合住宅" totalsRowFunction="sum" dataDxfId="549" totalsRowDxfId="548" dataCellStyle="桁区切り"/>
    <tableColumn id="6" name="他枚数" dataDxfId="547" totalsRowDxfId="546"/>
    <tableColumn id="7" name="①" dataDxfId="545" totalsRowDxfId="544"/>
    <tableColumn id="8" name="②" dataDxfId="543" totalsRowDxfId="542"/>
    <tableColumn id="9" name="③" dataDxfId="541" totalsRowDxfId="540"/>
    <tableColumn id="10" name="④" dataDxfId="539" totalsRowDxfId="538"/>
    <tableColumn id="11" name="⑤" dataDxfId="537" totalsRowDxfId="536"/>
  </tableColumns>
  <tableStyleInfo name="TableStyleMedium7 2" showFirstColumn="0" showLastColumn="0" showRowStripes="1" showColumnStripes="0"/>
</table>
</file>

<file path=xl/tables/table4.xml><?xml version="1.0" encoding="utf-8"?>
<table xmlns="http://schemas.openxmlformats.org/spreadsheetml/2006/main" id="19" name="テーブル11120" displayName="テーブル11120" ref="A4:K7" totalsRowCount="1" headerRowDxfId="534" dataDxfId="533" totalsRowDxfId="531" tableBorderDxfId="532">
  <tableColumns count="11">
    <tableColumn id="1" name="№" dataDxfId="530" totalsRowDxfId="529"/>
    <tableColumn id="2" name="エリア名" dataDxfId="528" totalsRowDxfId="527"/>
    <tableColumn id="3" name="総世帯数" totalsRowFunction="sum" dataDxfId="526" totalsRowDxfId="525" dataCellStyle="桁区切り"/>
    <tableColumn id="4" name="戸建て" totalsRowFunction="sum" dataDxfId="524" totalsRowDxfId="523" dataCellStyle="桁区切り"/>
    <tableColumn id="5" name="集合住宅" totalsRowFunction="sum" dataDxfId="522" totalsRowDxfId="521" dataCellStyle="桁区切り"/>
    <tableColumn id="6" name="他枚数" dataDxfId="520" totalsRowDxfId="519"/>
    <tableColumn id="11" name="①" dataDxfId="518" totalsRowDxfId="517"/>
    <tableColumn id="7" name="②" dataDxfId="516" totalsRowDxfId="515"/>
    <tableColumn id="8" name="③" dataDxfId="514" totalsRowDxfId="513"/>
    <tableColumn id="9" name="④" dataDxfId="512" totalsRowDxfId="511"/>
    <tableColumn id="10" name="⑤" dataDxfId="510" totalsRowDxfId="509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20" name="テーブル31221" displayName="テーブル31221" ref="M4:W9" totalsRowCount="1" headerRowDxfId="508" dataDxfId="506" totalsRowDxfId="504" headerRowBorderDxfId="507" tableBorderDxfId="505">
  <tableColumns count="11">
    <tableColumn id="1" name="№" dataDxfId="503" totalsRowDxfId="502"/>
    <tableColumn id="2" name="エリア名" dataDxfId="501" totalsRowDxfId="500"/>
    <tableColumn id="3" name="総世帯数" totalsRowFunction="sum" dataDxfId="499" totalsRowDxfId="498" dataCellStyle="桁区切り"/>
    <tableColumn id="4" name="戸建て" totalsRowFunction="sum" dataDxfId="497" totalsRowDxfId="496" dataCellStyle="桁区切り"/>
    <tableColumn id="5" name="集合住宅" totalsRowFunction="sum" dataDxfId="495" totalsRowDxfId="494" dataCellStyle="桁区切り"/>
    <tableColumn id="6" name="他枚数" dataDxfId="493" totalsRowDxfId="492"/>
    <tableColumn id="11" name="①" dataDxfId="491" totalsRowDxfId="490"/>
    <tableColumn id="7" name="②" dataDxfId="489" totalsRowDxfId="488"/>
    <tableColumn id="8" name="③" dataDxfId="487" totalsRowDxfId="486"/>
    <tableColumn id="9" name="④" dataDxfId="485" totalsRowDxfId="484"/>
    <tableColumn id="10" name="⑤" dataDxfId="483" totalsRowDxfId="48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1" name="テーブル41322" displayName="テーブル41322" ref="A12:K19" totalsRowCount="1" headerRowDxfId="481" headerRowBorderDxfId="480" tableBorderDxfId="479" totalsRowBorderDxfId="478">
  <tableColumns count="11">
    <tableColumn id="1" name="№" dataDxfId="477" totalsRowDxfId="476"/>
    <tableColumn id="2" name="エリア名" dataDxfId="475" totalsRowDxfId="474"/>
    <tableColumn id="3" name="総世帯数" totalsRowFunction="sum" dataDxfId="473" totalsRowDxfId="472" dataCellStyle="桁区切り"/>
    <tableColumn id="4" name="戸建て" totalsRowFunction="sum" dataDxfId="471" totalsRowDxfId="470" dataCellStyle="桁区切り"/>
    <tableColumn id="5" name="集合住宅" totalsRowFunction="sum" dataDxfId="469" totalsRowDxfId="468" dataCellStyle="桁区切り"/>
    <tableColumn id="6" name="他枚数" dataDxfId="467" totalsRowDxfId="466"/>
    <tableColumn id="11" name="①" dataDxfId="465" totalsRowDxfId="464"/>
    <tableColumn id="7" name="②" dataDxfId="463" totalsRowDxfId="462"/>
    <tableColumn id="8" name="③" dataDxfId="461" totalsRowDxfId="460"/>
    <tableColumn id="9" name="④" dataDxfId="459" totalsRowDxfId="458"/>
    <tableColumn id="10" name="⑤" dataDxfId="457" totalsRowDxfId="456"/>
  </tableColumns>
  <tableStyleInfo name="TableStyleMedium7 2" showFirstColumn="0" showLastColumn="0" showRowStripes="1" showColumnStripes="0"/>
</table>
</file>

<file path=xl/tables/table7.xml><?xml version="1.0" encoding="utf-8"?>
<table xmlns="http://schemas.openxmlformats.org/spreadsheetml/2006/main" id="16" name="テーブル1517" displayName="テーブル1517" ref="A4:K19" totalsRowCount="1" headerRowDxfId="454" dataDxfId="453" totalsRowDxfId="451" tableBorderDxfId="452">
  <tableColumns count="11">
    <tableColumn id="1" name="№" dataDxfId="450" totalsRowDxfId="449"/>
    <tableColumn id="2" name="エリア名" dataDxfId="448" totalsRowDxfId="447"/>
    <tableColumn id="3" name="総世帯数" totalsRowFunction="sum" dataDxfId="446" totalsRowDxfId="445" dataCellStyle="桁区切り"/>
    <tableColumn id="4" name="戸建て" totalsRowFunction="sum" dataDxfId="444" totalsRowDxfId="443" dataCellStyle="桁区切り"/>
    <tableColumn id="5" name="集合住宅" totalsRowFunction="sum" dataDxfId="442" totalsRowDxfId="441" dataCellStyle="桁区切り"/>
    <tableColumn id="6" name="他枚数" dataDxfId="440" totalsRowDxfId="439"/>
    <tableColumn id="7" name="①" dataDxfId="438" totalsRowDxfId="437"/>
    <tableColumn id="8" name="②" dataDxfId="436" totalsRowDxfId="435"/>
    <tableColumn id="9" name="③" dataDxfId="434" totalsRowDxfId="433"/>
    <tableColumn id="10" name="④" dataDxfId="432" totalsRowDxfId="431"/>
    <tableColumn id="11" name="⑤" dataDxfId="430" totalsRowDxfId="429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7" name="テーブル3618" displayName="テーブル3618" ref="M4:W39" totalsRowCount="1" headerRowDxfId="428" dataDxfId="426" totalsRowDxfId="424" headerRowBorderDxfId="427" tableBorderDxfId="425">
  <tableColumns count="11">
    <tableColumn id="1" name="№" dataDxfId="423" totalsRowDxfId="422"/>
    <tableColumn id="2" name="エリア名" dataDxfId="421" totalsRowDxfId="420"/>
    <tableColumn id="3" name="総世帯数" totalsRowFunction="sum" dataDxfId="419" totalsRowDxfId="418" dataCellStyle="桁区切り"/>
    <tableColumn id="4" name="戸建て" totalsRowFunction="sum" dataDxfId="417" totalsRowDxfId="416" dataCellStyle="桁区切り"/>
    <tableColumn id="5" name="集合住宅" totalsRowFunction="sum" dataDxfId="415" totalsRowDxfId="414" dataCellStyle="桁区切り"/>
    <tableColumn id="6" name="他枚数" dataDxfId="413" totalsRowDxfId="412"/>
    <tableColumn id="7" name="①" dataDxfId="411" totalsRowDxfId="410"/>
    <tableColumn id="8" name="②" dataDxfId="409" totalsRowDxfId="408"/>
    <tableColumn id="9" name="③" dataDxfId="407" totalsRowDxfId="406"/>
    <tableColumn id="10" name="④" dataDxfId="405" totalsRowDxfId="404"/>
    <tableColumn id="11" name="⑤" dataDxfId="403" totalsRowDxfId="40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8" name="テーブル4719" displayName="テーブル4719" ref="A23:K40" totalsRowCount="1" headerRowDxfId="401" headerRowBorderDxfId="400" tableBorderDxfId="399" totalsRowBorderDxfId="398">
  <tableColumns count="11">
    <tableColumn id="1" name="№" dataDxfId="397" totalsRowDxfId="396"/>
    <tableColumn id="2" name="エリア名" dataDxfId="395" totalsRowDxfId="394"/>
    <tableColumn id="3" name="総世帯数" totalsRowFunction="sum" dataDxfId="393" totalsRowDxfId="392" dataCellStyle="桁区切り"/>
    <tableColumn id="4" name="戸建て" totalsRowFunction="sum" dataDxfId="391" totalsRowDxfId="390" dataCellStyle="桁区切り"/>
    <tableColumn id="5" name="集合住宅" totalsRowFunction="sum" dataDxfId="389" totalsRowDxfId="388" dataCellStyle="桁区切り"/>
    <tableColumn id="6" name="他枚数" dataDxfId="387" totalsRowDxfId="386"/>
    <tableColumn id="7" name="①" dataDxfId="385" totalsRowDxfId="384"/>
    <tableColumn id="8" name="②" dataDxfId="383" totalsRowDxfId="382"/>
    <tableColumn id="9" name="③" dataDxfId="381" totalsRowDxfId="380"/>
    <tableColumn id="10" name="④" dataDxfId="379" totalsRowDxfId="378"/>
    <tableColumn id="11" name="⑤" dataDxfId="377" totalsRowDxfId="376"/>
  </tableColumns>
  <tableStyleInfo name="TableStyleMedium7 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opLeftCell="A34" zoomScale="85" zoomScaleNormal="85" workbookViewId="0">
      <selection activeCell="B44" sqref="B4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49.5" customHeight="1" x14ac:dyDescent="0.4">
      <c r="A1" s="54"/>
      <c r="B1" s="54" t="s">
        <v>171</v>
      </c>
      <c r="C1" s="54"/>
      <c r="D1" s="94">
        <v>3</v>
      </c>
      <c r="E1" s="55" t="s">
        <v>77</v>
      </c>
      <c r="F1" s="161" t="s">
        <v>169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69"/>
      <c r="R1" s="43"/>
      <c r="S1" s="43"/>
      <c r="T1" s="43"/>
      <c r="U1" s="43"/>
      <c r="V1" s="70" t="s">
        <v>80</v>
      </c>
    </row>
    <row r="2" spans="1:25" ht="18" customHeight="1" x14ac:dyDescent="0.4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  <c r="M2" s="101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5" ht="18" customHeight="1" x14ac:dyDescent="0.4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6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2" t="s">
        <v>72</v>
      </c>
      <c r="H4" s="162" t="s">
        <v>73</v>
      </c>
      <c r="I4" s="162" t="s">
        <v>74</v>
      </c>
      <c r="J4" s="162" t="s">
        <v>75</v>
      </c>
      <c r="K4" s="167" t="s">
        <v>86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8" t="s">
        <v>76</v>
      </c>
      <c r="S4" s="164" t="s">
        <v>72</v>
      </c>
      <c r="T4" s="165" t="s">
        <v>73</v>
      </c>
      <c r="U4" s="165" t="s">
        <v>74</v>
      </c>
      <c r="V4" s="165" t="s">
        <v>75</v>
      </c>
      <c r="W4" s="168" t="s">
        <v>86</v>
      </c>
    </row>
    <row r="5" spans="1:25" x14ac:dyDescent="0.4">
      <c r="A5" s="12">
        <v>1</v>
      </c>
      <c r="B5" s="13" t="s">
        <v>6</v>
      </c>
      <c r="C5" s="177">
        <v>800</v>
      </c>
      <c r="D5" s="178">
        <v>350</v>
      </c>
      <c r="E5" s="179">
        <v>450</v>
      </c>
      <c r="F5" s="178"/>
      <c r="G5" s="178"/>
      <c r="H5" s="178"/>
      <c r="I5" s="178"/>
      <c r="J5" s="178"/>
      <c r="K5" s="72"/>
      <c r="M5" s="17">
        <v>15</v>
      </c>
      <c r="N5" s="13" t="s">
        <v>119</v>
      </c>
      <c r="O5" s="177">
        <v>900</v>
      </c>
      <c r="P5" s="178">
        <v>500</v>
      </c>
      <c r="Q5" s="179">
        <v>400</v>
      </c>
      <c r="R5" s="179"/>
      <c r="S5" s="178"/>
      <c r="T5" s="179"/>
      <c r="U5" s="178"/>
      <c r="V5" s="179"/>
      <c r="W5" s="76"/>
    </row>
    <row r="6" spans="1:25" x14ac:dyDescent="0.4">
      <c r="A6" s="12">
        <v>2</v>
      </c>
      <c r="B6" s="13" t="s">
        <v>8</v>
      </c>
      <c r="C6" s="177">
        <v>700</v>
      </c>
      <c r="D6" s="178">
        <v>400</v>
      </c>
      <c r="E6" s="179">
        <v>300</v>
      </c>
      <c r="F6" s="178"/>
      <c r="G6" s="178"/>
      <c r="H6" s="178"/>
      <c r="I6" s="178"/>
      <c r="J6" s="178"/>
      <c r="K6" s="71"/>
      <c r="M6" s="18">
        <v>16</v>
      </c>
      <c r="N6" s="13" t="s">
        <v>120</v>
      </c>
      <c r="O6" s="177">
        <v>450</v>
      </c>
      <c r="P6" s="178">
        <v>150</v>
      </c>
      <c r="Q6" s="179">
        <v>300</v>
      </c>
      <c r="R6" s="179"/>
      <c r="S6" s="178"/>
      <c r="T6" s="179"/>
      <c r="U6" s="178"/>
      <c r="V6" s="179"/>
      <c r="W6" s="75"/>
    </row>
    <row r="7" spans="1:25" x14ac:dyDescent="0.4">
      <c r="A7" s="12">
        <v>3</v>
      </c>
      <c r="B7" s="13" t="s">
        <v>10</v>
      </c>
      <c r="C7" s="177">
        <v>800</v>
      </c>
      <c r="D7" s="178">
        <v>200</v>
      </c>
      <c r="E7" s="179">
        <v>600</v>
      </c>
      <c r="F7" s="178"/>
      <c r="G7" s="178"/>
      <c r="H7" s="178"/>
      <c r="I7" s="178"/>
      <c r="J7" s="178"/>
      <c r="K7" s="71"/>
      <c r="M7" s="18">
        <v>17</v>
      </c>
      <c r="N7" s="13" t="s">
        <v>11</v>
      </c>
      <c r="O7" s="177">
        <v>500</v>
      </c>
      <c r="P7" s="178">
        <v>300</v>
      </c>
      <c r="Q7" s="179">
        <v>200</v>
      </c>
      <c r="R7" s="179"/>
      <c r="S7" s="178"/>
      <c r="T7" s="179"/>
      <c r="U7" s="178"/>
      <c r="V7" s="179"/>
      <c r="W7" s="75"/>
      <c r="Y7" s="113"/>
    </row>
    <row r="8" spans="1:25" x14ac:dyDescent="0.4">
      <c r="A8" s="12">
        <v>4</v>
      </c>
      <c r="B8" s="13" t="s">
        <v>12</v>
      </c>
      <c r="C8" s="177">
        <v>600</v>
      </c>
      <c r="D8" s="178">
        <v>300</v>
      </c>
      <c r="E8" s="179">
        <v>300</v>
      </c>
      <c r="F8" s="178"/>
      <c r="G8" s="178"/>
      <c r="H8" s="178"/>
      <c r="I8" s="178"/>
      <c r="J8" s="178"/>
      <c r="K8" s="71"/>
      <c r="M8" s="18">
        <v>18</v>
      </c>
      <c r="N8" s="13" t="s">
        <v>13</v>
      </c>
      <c r="O8" s="177">
        <v>450</v>
      </c>
      <c r="P8" s="178">
        <v>250</v>
      </c>
      <c r="Q8" s="179">
        <v>200</v>
      </c>
      <c r="R8" s="179"/>
      <c r="S8" s="178"/>
      <c r="T8" s="179"/>
      <c r="U8" s="178"/>
      <c r="V8" s="179"/>
      <c r="W8" s="75"/>
    </row>
    <row r="9" spans="1:25" x14ac:dyDescent="0.4">
      <c r="A9" s="12">
        <v>5</v>
      </c>
      <c r="B9" s="13" t="s">
        <v>14</v>
      </c>
      <c r="C9" s="177">
        <v>950</v>
      </c>
      <c r="D9" s="178">
        <v>500</v>
      </c>
      <c r="E9" s="179">
        <v>450</v>
      </c>
      <c r="F9" s="178"/>
      <c r="G9" s="178"/>
      <c r="H9" s="178"/>
      <c r="I9" s="178"/>
      <c r="J9" s="178"/>
      <c r="K9" s="71"/>
      <c r="M9" s="18">
        <v>19</v>
      </c>
      <c r="N9" s="13" t="s">
        <v>15</v>
      </c>
      <c r="O9" s="177">
        <v>900</v>
      </c>
      <c r="P9" s="178">
        <v>500</v>
      </c>
      <c r="Q9" s="179">
        <v>400</v>
      </c>
      <c r="R9" s="179"/>
      <c r="S9" s="178"/>
      <c r="T9" s="179"/>
      <c r="U9" s="178"/>
      <c r="V9" s="179"/>
      <c r="W9" s="75"/>
    </row>
    <row r="10" spans="1:25" x14ac:dyDescent="0.4">
      <c r="A10" s="12">
        <v>6</v>
      </c>
      <c r="B10" s="13" t="s">
        <v>16</v>
      </c>
      <c r="C10" s="177">
        <v>650</v>
      </c>
      <c r="D10" s="178">
        <v>450</v>
      </c>
      <c r="E10" s="179">
        <v>200</v>
      </c>
      <c r="F10" s="178"/>
      <c r="G10" s="178"/>
      <c r="H10" s="178"/>
      <c r="I10" s="178"/>
      <c r="J10" s="178"/>
      <c r="K10" s="71"/>
      <c r="M10" s="18">
        <v>20</v>
      </c>
      <c r="N10" s="13" t="s">
        <v>17</v>
      </c>
      <c r="O10" s="177">
        <v>1100</v>
      </c>
      <c r="P10" s="178">
        <v>400</v>
      </c>
      <c r="Q10" s="179">
        <v>700</v>
      </c>
      <c r="R10" s="179"/>
      <c r="S10" s="178"/>
      <c r="T10" s="179"/>
      <c r="U10" s="178"/>
      <c r="V10" s="179"/>
      <c r="W10" s="75"/>
    </row>
    <row r="11" spans="1:25" x14ac:dyDescent="0.4">
      <c r="A11" s="12">
        <v>7</v>
      </c>
      <c r="B11" s="13" t="s">
        <v>18</v>
      </c>
      <c r="C11" s="177">
        <v>750</v>
      </c>
      <c r="D11" s="178">
        <v>600</v>
      </c>
      <c r="E11" s="179">
        <v>150</v>
      </c>
      <c r="F11" s="178"/>
      <c r="G11" s="178"/>
      <c r="H11" s="178"/>
      <c r="I11" s="178"/>
      <c r="J11" s="178"/>
      <c r="K11" s="71"/>
      <c r="M11" s="18">
        <v>21</v>
      </c>
      <c r="N11" s="13" t="s">
        <v>19</v>
      </c>
      <c r="O11" s="177">
        <v>650</v>
      </c>
      <c r="P11" s="178">
        <v>350</v>
      </c>
      <c r="Q11" s="179">
        <v>300</v>
      </c>
      <c r="R11" s="179"/>
      <c r="S11" s="178"/>
      <c r="T11" s="179"/>
      <c r="U11" s="179"/>
      <c r="V11" s="179"/>
      <c r="W11" s="75"/>
    </row>
    <row r="12" spans="1:25" x14ac:dyDescent="0.4">
      <c r="A12" s="12">
        <v>8</v>
      </c>
      <c r="B12" s="13" t="s">
        <v>20</v>
      </c>
      <c r="C12" s="177">
        <v>350</v>
      </c>
      <c r="D12" s="178">
        <v>300</v>
      </c>
      <c r="E12" s="179">
        <v>50</v>
      </c>
      <c r="F12" s="178"/>
      <c r="G12" s="178"/>
      <c r="H12" s="178"/>
      <c r="I12" s="178"/>
      <c r="J12" s="178"/>
      <c r="K12" s="71"/>
      <c r="M12" s="18">
        <v>22</v>
      </c>
      <c r="N12" s="13" t="s">
        <v>21</v>
      </c>
      <c r="O12" s="177">
        <v>750</v>
      </c>
      <c r="P12" s="178">
        <v>350</v>
      </c>
      <c r="Q12" s="179">
        <v>400</v>
      </c>
      <c r="R12" s="179"/>
      <c r="S12" s="178"/>
      <c r="T12" s="179"/>
      <c r="U12" s="179"/>
      <c r="V12" s="179"/>
      <c r="W12" s="75"/>
    </row>
    <row r="13" spans="1:25" x14ac:dyDescent="0.4">
      <c r="A13" s="12">
        <v>9</v>
      </c>
      <c r="B13" s="13" t="s">
        <v>22</v>
      </c>
      <c r="C13" s="177">
        <v>850</v>
      </c>
      <c r="D13" s="178">
        <v>550</v>
      </c>
      <c r="E13" s="179">
        <v>300</v>
      </c>
      <c r="F13" s="178"/>
      <c r="G13" s="178"/>
      <c r="H13" s="178"/>
      <c r="I13" s="178"/>
      <c r="J13" s="178"/>
      <c r="K13" s="71"/>
      <c r="M13" s="18">
        <v>23</v>
      </c>
      <c r="N13" s="13" t="s">
        <v>23</v>
      </c>
      <c r="O13" s="177">
        <v>550</v>
      </c>
      <c r="P13" s="178">
        <v>300</v>
      </c>
      <c r="Q13" s="179">
        <v>250</v>
      </c>
      <c r="R13" s="179"/>
      <c r="S13" s="178"/>
      <c r="T13" s="179"/>
      <c r="U13" s="179"/>
      <c r="V13" s="179"/>
      <c r="W13" s="75"/>
    </row>
    <row r="14" spans="1:25" x14ac:dyDescent="0.4">
      <c r="A14" s="12">
        <v>10</v>
      </c>
      <c r="B14" s="13" t="s">
        <v>24</v>
      </c>
      <c r="C14" s="177">
        <v>650</v>
      </c>
      <c r="D14" s="178">
        <v>400</v>
      </c>
      <c r="E14" s="179">
        <v>250</v>
      </c>
      <c r="F14" s="178"/>
      <c r="G14" s="178"/>
      <c r="H14" s="178"/>
      <c r="I14" s="178"/>
      <c r="J14" s="178"/>
      <c r="K14" s="71"/>
      <c r="M14" s="18">
        <v>24</v>
      </c>
      <c r="N14" s="13" t="s">
        <v>25</v>
      </c>
      <c r="O14" s="177">
        <v>700</v>
      </c>
      <c r="P14" s="178">
        <v>450</v>
      </c>
      <c r="Q14" s="179">
        <v>250</v>
      </c>
      <c r="R14" s="179"/>
      <c r="S14" s="178"/>
      <c r="T14" s="179"/>
      <c r="U14" s="179"/>
      <c r="V14" s="179"/>
      <c r="W14" s="75"/>
    </row>
    <row r="15" spans="1:25" x14ac:dyDescent="0.4">
      <c r="A15" s="12">
        <v>11</v>
      </c>
      <c r="B15" s="13" t="s">
        <v>26</v>
      </c>
      <c r="C15" s="177">
        <v>350</v>
      </c>
      <c r="D15" s="178">
        <v>300</v>
      </c>
      <c r="E15" s="179">
        <v>50</v>
      </c>
      <c r="F15" s="178"/>
      <c r="G15" s="178"/>
      <c r="H15" s="178"/>
      <c r="I15" s="178"/>
      <c r="J15" s="178"/>
      <c r="K15" s="71"/>
      <c r="M15" s="18">
        <v>25</v>
      </c>
      <c r="N15" s="13" t="s">
        <v>27</v>
      </c>
      <c r="O15" s="177">
        <v>450</v>
      </c>
      <c r="P15" s="178">
        <v>250</v>
      </c>
      <c r="Q15" s="179">
        <v>200</v>
      </c>
      <c r="R15" s="179"/>
      <c r="S15" s="178"/>
      <c r="T15" s="179"/>
      <c r="U15" s="178"/>
      <c r="V15" s="179"/>
      <c r="W15" s="75"/>
    </row>
    <row r="16" spans="1:25" x14ac:dyDescent="0.4">
      <c r="A16" s="12">
        <v>12</v>
      </c>
      <c r="B16" s="13" t="s">
        <v>28</v>
      </c>
      <c r="C16" s="177">
        <v>500</v>
      </c>
      <c r="D16" s="178">
        <v>300</v>
      </c>
      <c r="E16" s="179">
        <v>200</v>
      </c>
      <c r="F16" s="178"/>
      <c r="G16" s="178"/>
      <c r="H16" s="178"/>
      <c r="I16" s="178"/>
      <c r="J16" s="178"/>
      <c r="K16" s="71"/>
      <c r="M16" s="18">
        <v>26</v>
      </c>
      <c r="N16" s="13" t="s">
        <v>29</v>
      </c>
      <c r="O16" s="177">
        <v>450</v>
      </c>
      <c r="P16" s="178">
        <v>250</v>
      </c>
      <c r="Q16" s="179">
        <v>200</v>
      </c>
      <c r="R16" s="179"/>
      <c r="S16" s="178"/>
      <c r="T16" s="179"/>
      <c r="U16" s="178"/>
      <c r="V16" s="179"/>
      <c r="W16" s="75"/>
    </row>
    <row r="17" spans="1:23" x14ac:dyDescent="0.4">
      <c r="A17" s="12">
        <v>13</v>
      </c>
      <c r="B17" s="13" t="s">
        <v>30</v>
      </c>
      <c r="C17" s="177">
        <v>450</v>
      </c>
      <c r="D17" s="178">
        <v>350</v>
      </c>
      <c r="E17" s="179">
        <v>100</v>
      </c>
      <c r="F17" s="178"/>
      <c r="G17" s="178"/>
      <c r="H17" s="178"/>
      <c r="I17" s="178"/>
      <c r="J17" s="178"/>
      <c r="K17" s="71"/>
      <c r="M17" s="18">
        <v>27</v>
      </c>
      <c r="N17" s="13" t="s">
        <v>31</v>
      </c>
      <c r="O17" s="177">
        <v>450</v>
      </c>
      <c r="P17" s="178">
        <v>300</v>
      </c>
      <c r="Q17" s="179">
        <v>150</v>
      </c>
      <c r="R17" s="179"/>
      <c r="S17" s="178"/>
      <c r="T17" s="179"/>
      <c r="U17" s="178"/>
      <c r="V17" s="179"/>
      <c r="W17" s="75"/>
    </row>
    <row r="18" spans="1:23" ht="18.75" thickBot="1" x14ac:dyDescent="0.45">
      <c r="A18" s="12">
        <v>14</v>
      </c>
      <c r="B18" s="19" t="s">
        <v>32</v>
      </c>
      <c r="C18" s="180">
        <v>500</v>
      </c>
      <c r="D18" s="181">
        <v>350</v>
      </c>
      <c r="E18" s="182">
        <v>150</v>
      </c>
      <c r="F18" s="181"/>
      <c r="G18" s="178"/>
      <c r="H18" s="181"/>
      <c r="I18" s="178"/>
      <c r="J18" s="181"/>
      <c r="K18" s="73"/>
      <c r="M18" s="18">
        <v>28</v>
      </c>
      <c r="N18" s="13" t="s">
        <v>33</v>
      </c>
      <c r="O18" s="177">
        <v>1200</v>
      </c>
      <c r="P18" s="178">
        <v>600</v>
      </c>
      <c r="Q18" s="179">
        <v>600</v>
      </c>
      <c r="R18" s="179"/>
      <c r="S18" s="178"/>
      <c r="T18" s="179"/>
      <c r="U18" s="179"/>
      <c r="V18" s="179"/>
      <c r="W18" s="75"/>
    </row>
    <row r="19" spans="1:23" ht="18.75" thickTop="1" x14ac:dyDescent="0.4">
      <c r="A19" s="183"/>
      <c r="B19" s="184"/>
      <c r="C19" s="200">
        <f>SUBTOTAL(109,テーブル1523[総世帯数])</f>
        <v>8900</v>
      </c>
      <c r="D19" s="201">
        <f>SUBTOTAL(109,テーブル1523[戸建て])</f>
        <v>5350</v>
      </c>
      <c r="E19" s="201">
        <f>SUBTOTAL(109,テーブル1523[集合住宅])</f>
        <v>3550</v>
      </c>
      <c r="F19" s="201"/>
      <c r="G19" s="201"/>
      <c r="H19" s="201"/>
      <c r="I19" s="201"/>
      <c r="J19" s="201"/>
      <c r="K19" s="197"/>
      <c r="M19" s="18">
        <v>29</v>
      </c>
      <c r="N19" s="13" t="s">
        <v>34</v>
      </c>
      <c r="O19" s="177">
        <v>700</v>
      </c>
      <c r="P19" s="178">
        <v>600</v>
      </c>
      <c r="Q19" s="179">
        <v>100</v>
      </c>
      <c r="R19" s="179"/>
      <c r="S19" s="178"/>
      <c r="T19" s="179"/>
      <c r="U19" s="179"/>
      <c r="V19" s="179"/>
      <c r="W19" s="75"/>
    </row>
    <row r="20" spans="1:23" x14ac:dyDescent="0.4">
      <c r="M20" s="18">
        <v>30</v>
      </c>
      <c r="N20" s="13" t="s">
        <v>35</v>
      </c>
      <c r="O20" s="177">
        <v>600</v>
      </c>
      <c r="P20" s="178">
        <v>300</v>
      </c>
      <c r="Q20" s="179">
        <v>300</v>
      </c>
      <c r="R20" s="179"/>
      <c r="S20" s="178"/>
      <c r="T20" s="179"/>
      <c r="U20" s="179"/>
      <c r="V20" s="179"/>
      <c r="W20" s="75"/>
    </row>
    <row r="21" spans="1:23" ht="18" customHeight="1" x14ac:dyDescent="0.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M21" s="18">
        <v>31</v>
      </c>
      <c r="N21" s="13" t="s">
        <v>36</v>
      </c>
      <c r="O21" s="177">
        <v>450</v>
      </c>
      <c r="P21" s="178">
        <v>250</v>
      </c>
      <c r="Q21" s="179">
        <v>200</v>
      </c>
      <c r="R21" s="179"/>
      <c r="S21" s="178"/>
      <c r="T21" s="179"/>
      <c r="U21" s="179"/>
      <c r="V21" s="179"/>
      <c r="W21" s="75"/>
    </row>
    <row r="22" spans="1:23" ht="18" customHeight="1" x14ac:dyDescent="0.4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2"/>
      <c r="M22" s="18">
        <v>32</v>
      </c>
      <c r="N22" s="13" t="s">
        <v>37</v>
      </c>
      <c r="O22" s="177">
        <v>500</v>
      </c>
      <c r="P22" s="178">
        <v>300</v>
      </c>
      <c r="Q22" s="179">
        <v>200</v>
      </c>
      <c r="R22" s="179"/>
      <c r="S22" s="178"/>
      <c r="T22" s="179"/>
      <c r="U22" s="179"/>
      <c r="V22" s="179"/>
      <c r="W22" s="75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6" t="s">
        <v>72</v>
      </c>
      <c r="H23" s="166" t="s">
        <v>73</v>
      </c>
      <c r="I23" s="166" t="s">
        <v>74</v>
      </c>
      <c r="J23" s="166" t="s">
        <v>75</v>
      </c>
      <c r="K23" s="169" t="s">
        <v>86</v>
      </c>
      <c r="M23" s="18">
        <v>33</v>
      </c>
      <c r="N23" s="13" t="s">
        <v>42</v>
      </c>
      <c r="O23" s="177">
        <v>750</v>
      </c>
      <c r="P23" s="178">
        <v>450</v>
      </c>
      <c r="Q23" s="179">
        <v>300</v>
      </c>
      <c r="R23" s="179"/>
      <c r="S23" s="178"/>
      <c r="T23" s="179"/>
      <c r="U23" s="179"/>
      <c r="V23" s="179"/>
      <c r="W23" s="75"/>
    </row>
    <row r="24" spans="1:23" x14ac:dyDescent="0.4">
      <c r="A24" s="32">
        <v>47</v>
      </c>
      <c r="B24" s="13" t="s">
        <v>43</v>
      </c>
      <c r="C24" s="177">
        <v>550</v>
      </c>
      <c r="D24" s="178">
        <v>250</v>
      </c>
      <c r="E24" s="179">
        <v>300</v>
      </c>
      <c r="F24" s="178"/>
      <c r="G24" s="178"/>
      <c r="H24" s="178"/>
      <c r="I24" s="178"/>
      <c r="J24" s="178"/>
      <c r="K24" s="74"/>
      <c r="M24" s="18">
        <v>34</v>
      </c>
      <c r="N24" s="13" t="s">
        <v>44</v>
      </c>
      <c r="O24" s="177">
        <v>300</v>
      </c>
      <c r="P24" s="178">
        <v>150</v>
      </c>
      <c r="Q24" s="179">
        <v>150</v>
      </c>
      <c r="R24" s="179"/>
      <c r="S24" s="178"/>
      <c r="T24" s="179"/>
      <c r="U24" s="179"/>
      <c r="V24" s="179"/>
      <c r="W24" s="75"/>
    </row>
    <row r="25" spans="1:23" x14ac:dyDescent="0.4">
      <c r="A25" s="32">
        <v>48</v>
      </c>
      <c r="B25" s="13" t="s">
        <v>45</v>
      </c>
      <c r="C25" s="177">
        <v>450</v>
      </c>
      <c r="D25" s="178">
        <v>300</v>
      </c>
      <c r="E25" s="179">
        <v>150</v>
      </c>
      <c r="F25" s="178"/>
      <c r="G25" s="178"/>
      <c r="H25" s="178"/>
      <c r="I25" s="178"/>
      <c r="J25" s="178"/>
      <c r="K25" s="178"/>
      <c r="M25" s="18">
        <v>35</v>
      </c>
      <c r="N25" s="13" t="s">
        <v>46</v>
      </c>
      <c r="O25" s="177">
        <v>600</v>
      </c>
      <c r="P25" s="178">
        <v>300</v>
      </c>
      <c r="Q25" s="179">
        <v>300</v>
      </c>
      <c r="R25" s="179"/>
      <c r="S25" s="178"/>
      <c r="T25" s="179"/>
      <c r="U25" s="179"/>
      <c r="V25" s="179"/>
      <c r="W25" s="75"/>
    </row>
    <row r="26" spans="1:23" x14ac:dyDescent="0.4">
      <c r="A26" s="32">
        <v>49</v>
      </c>
      <c r="B26" s="13" t="s">
        <v>47</v>
      </c>
      <c r="C26" s="177">
        <v>500</v>
      </c>
      <c r="D26" s="178">
        <v>400</v>
      </c>
      <c r="E26" s="179">
        <v>100</v>
      </c>
      <c r="F26" s="178"/>
      <c r="G26" s="178"/>
      <c r="H26" s="178"/>
      <c r="I26" s="178"/>
      <c r="J26" s="178"/>
      <c r="K26" s="178"/>
      <c r="M26" s="18">
        <v>36</v>
      </c>
      <c r="N26" s="13" t="s">
        <v>48</v>
      </c>
      <c r="O26" s="177">
        <v>850</v>
      </c>
      <c r="P26" s="178">
        <v>700</v>
      </c>
      <c r="Q26" s="179">
        <v>150</v>
      </c>
      <c r="R26" s="179"/>
      <c r="S26" s="179"/>
      <c r="T26" s="179"/>
      <c r="U26" s="179"/>
      <c r="V26" s="179"/>
      <c r="W26" s="75"/>
    </row>
    <row r="27" spans="1:23" x14ac:dyDescent="0.4">
      <c r="A27" s="32">
        <v>50</v>
      </c>
      <c r="B27" s="13" t="s">
        <v>49</v>
      </c>
      <c r="C27" s="177">
        <v>300</v>
      </c>
      <c r="D27" s="178">
        <v>250</v>
      </c>
      <c r="E27" s="179">
        <v>50</v>
      </c>
      <c r="F27" s="178"/>
      <c r="G27" s="178"/>
      <c r="H27" s="178"/>
      <c r="I27" s="178"/>
      <c r="J27" s="178"/>
      <c r="K27" s="178"/>
      <c r="M27" s="18">
        <v>37</v>
      </c>
      <c r="N27" s="13" t="s">
        <v>50</v>
      </c>
      <c r="O27" s="177">
        <v>600</v>
      </c>
      <c r="P27" s="178">
        <v>400</v>
      </c>
      <c r="Q27" s="179">
        <v>200</v>
      </c>
      <c r="R27" s="179"/>
      <c r="S27" s="179"/>
      <c r="T27" s="179"/>
      <c r="U27" s="179"/>
      <c r="V27" s="179"/>
      <c r="W27" s="75"/>
    </row>
    <row r="28" spans="1:23" x14ac:dyDescent="0.4">
      <c r="A28" s="32">
        <v>51</v>
      </c>
      <c r="B28" s="13" t="s">
        <v>51</v>
      </c>
      <c r="C28" s="177">
        <v>450</v>
      </c>
      <c r="D28" s="178">
        <v>300</v>
      </c>
      <c r="E28" s="179">
        <v>150</v>
      </c>
      <c r="F28" s="178"/>
      <c r="G28" s="178"/>
      <c r="H28" s="178"/>
      <c r="I28" s="178"/>
      <c r="J28" s="178"/>
      <c r="K28" s="178"/>
      <c r="M28" s="18">
        <v>38</v>
      </c>
      <c r="N28" s="13" t="s">
        <v>52</v>
      </c>
      <c r="O28" s="177">
        <v>500</v>
      </c>
      <c r="P28" s="178">
        <v>400</v>
      </c>
      <c r="Q28" s="179">
        <v>100</v>
      </c>
      <c r="R28" s="179"/>
      <c r="S28" s="179"/>
      <c r="T28" s="179"/>
      <c r="U28" s="179"/>
      <c r="V28" s="179"/>
      <c r="W28" s="75"/>
    </row>
    <row r="29" spans="1:23" x14ac:dyDescent="0.4">
      <c r="A29" s="32">
        <v>52</v>
      </c>
      <c r="B29" s="13" t="s">
        <v>53</v>
      </c>
      <c r="C29" s="177">
        <v>300</v>
      </c>
      <c r="D29" s="178">
        <v>200</v>
      </c>
      <c r="E29" s="179">
        <v>100</v>
      </c>
      <c r="F29" s="178"/>
      <c r="G29" s="178"/>
      <c r="H29" s="178"/>
      <c r="I29" s="178"/>
      <c r="J29" s="178"/>
      <c r="K29" s="178"/>
      <c r="M29" s="18">
        <v>39</v>
      </c>
      <c r="N29" s="13" t="s">
        <v>54</v>
      </c>
      <c r="O29" s="177">
        <v>450</v>
      </c>
      <c r="P29" s="178">
        <v>400</v>
      </c>
      <c r="Q29" s="179">
        <v>50</v>
      </c>
      <c r="R29" s="179"/>
      <c r="S29" s="179"/>
      <c r="T29" s="179"/>
      <c r="U29" s="179"/>
      <c r="V29" s="179"/>
      <c r="W29" s="75"/>
    </row>
    <row r="30" spans="1:23" x14ac:dyDescent="0.4">
      <c r="A30" s="32">
        <v>53</v>
      </c>
      <c r="B30" s="13" t="s">
        <v>55</v>
      </c>
      <c r="C30" s="177">
        <v>450</v>
      </c>
      <c r="D30" s="178">
        <v>350</v>
      </c>
      <c r="E30" s="179">
        <v>100</v>
      </c>
      <c r="F30" s="178"/>
      <c r="G30" s="178"/>
      <c r="H30" s="178"/>
      <c r="I30" s="178"/>
      <c r="J30" s="178"/>
      <c r="K30" s="178"/>
      <c r="M30" s="18">
        <v>40</v>
      </c>
      <c r="N30" s="13" t="s">
        <v>56</v>
      </c>
      <c r="O30" s="177">
        <v>500</v>
      </c>
      <c r="P30" s="178">
        <v>350</v>
      </c>
      <c r="Q30" s="179">
        <v>150</v>
      </c>
      <c r="R30" s="179"/>
      <c r="S30" s="179"/>
      <c r="T30" s="179"/>
      <c r="U30" s="179"/>
      <c r="V30" s="179"/>
      <c r="W30" s="75"/>
    </row>
    <row r="31" spans="1:23" x14ac:dyDescent="0.4">
      <c r="A31" s="32">
        <v>54</v>
      </c>
      <c r="B31" s="13" t="s">
        <v>57</v>
      </c>
      <c r="C31" s="177">
        <v>350</v>
      </c>
      <c r="D31" s="178">
        <v>300</v>
      </c>
      <c r="E31" s="179">
        <v>50</v>
      </c>
      <c r="F31" s="178"/>
      <c r="G31" s="178"/>
      <c r="H31" s="178"/>
      <c r="I31" s="178"/>
      <c r="J31" s="178"/>
      <c r="K31" s="178"/>
      <c r="M31" s="18">
        <v>41</v>
      </c>
      <c r="N31" s="13" t="s">
        <v>58</v>
      </c>
      <c r="O31" s="177">
        <v>450</v>
      </c>
      <c r="P31" s="178">
        <v>250</v>
      </c>
      <c r="Q31" s="179">
        <v>200</v>
      </c>
      <c r="R31" s="179"/>
      <c r="S31" s="179"/>
      <c r="T31" s="179"/>
      <c r="U31" s="179"/>
      <c r="V31" s="179"/>
      <c r="W31" s="75"/>
    </row>
    <row r="32" spans="1:23" x14ac:dyDescent="0.4">
      <c r="A32" s="32">
        <v>55</v>
      </c>
      <c r="B32" s="13" t="s">
        <v>59</v>
      </c>
      <c r="C32" s="177">
        <v>350</v>
      </c>
      <c r="D32" s="178">
        <v>300</v>
      </c>
      <c r="E32" s="179">
        <v>50</v>
      </c>
      <c r="F32" s="178"/>
      <c r="G32" s="178"/>
      <c r="H32" s="178"/>
      <c r="I32" s="178"/>
      <c r="J32" s="178"/>
      <c r="K32" s="178"/>
      <c r="M32" s="18">
        <v>42</v>
      </c>
      <c r="N32" s="13" t="s">
        <v>60</v>
      </c>
      <c r="O32" s="177">
        <v>450</v>
      </c>
      <c r="P32" s="178">
        <v>350</v>
      </c>
      <c r="Q32" s="179">
        <v>100</v>
      </c>
      <c r="R32" s="179"/>
      <c r="S32" s="179"/>
      <c r="T32" s="179"/>
      <c r="U32" s="179"/>
      <c r="V32" s="179"/>
      <c r="W32" s="75"/>
    </row>
    <row r="33" spans="1:24" x14ac:dyDescent="0.4">
      <c r="A33" s="32">
        <v>56</v>
      </c>
      <c r="B33" s="13" t="s">
        <v>61</v>
      </c>
      <c r="C33" s="177">
        <v>300</v>
      </c>
      <c r="D33" s="178">
        <v>250</v>
      </c>
      <c r="E33" s="179">
        <v>50</v>
      </c>
      <c r="F33" s="178"/>
      <c r="G33" s="178"/>
      <c r="H33" s="178"/>
      <c r="I33" s="178"/>
      <c r="J33" s="178"/>
      <c r="K33" s="178"/>
      <c r="M33" s="18">
        <v>43</v>
      </c>
      <c r="N33" s="13" t="s">
        <v>62</v>
      </c>
      <c r="O33" s="177">
        <v>800</v>
      </c>
      <c r="P33" s="178">
        <v>400</v>
      </c>
      <c r="Q33" s="179">
        <v>400</v>
      </c>
      <c r="R33" s="179"/>
      <c r="S33" s="178"/>
      <c r="T33" s="179"/>
      <c r="U33" s="179"/>
      <c r="V33" s="179"/>
      <c r="W33" s="75"/>
    </row>
    <row r="34" spans="1:24" x14ac:dyDescent="0.4">
      <c r="A34" s="32">
        <v>57</v>
      </c>
      <c r="B34" s="13" t="s">
        <v>63</v>
      </c>
      <c r="C34" s="177">
        <v>450</v>
      </c>
      <c r="D34" s="178">
        <v>400</v>
      </c>
      <c r="E34" s="179">
        <v>50</v>
      </c>
      <c r="F34" s="178"/>
      <c r="G34" s="178"/>
      <c r="H34" s="178"/>
      <c r="I34" s="178"/>
      <c r="J34" s="178"/>
      <c r="K34" s="178"/>
      <c r="M34" s="18">
        <v>44</v>
      </c>
      <c r="N34" s="13" t="s">
        <v>64</v>
      </c>
      <c r="O34" s="177">
        <v>600</v>
      </c>
      <c r="P34" s="178">
        <v>250</v>
      </c>
      <c r="Q34" s="179">
        <v>350</v>
      </c>
      <c r="R34" s="179"/>
      <c r="S34" s="179"/>
      <c r="T34" s="179"/>
      <c r="U34" s="179"/>
      <c r="V34" s="179"/>
      <c r="W34" s="75"/>
    </row>
    <row r="35" spans="1:24" x14ac:dyDescent="0.4">
      <c r="A35" s="32">
        <v>58</v>
      </c>
      <c r="B35" s="13" t="s">
        <v>65</v>
      </c>
      <c r="C35" s="177">
        <v>150</v>
      </c>
      <c r="D35" s="178">
        <v>100</v>
      </c>
      <c r="E35" s="179">
        <v>50</v>
      </c>
      <c r="F35" s="178"/>
      <c r="G35" s="178"/>
      <c r="H35" s="178"/>
      <c r="I35" s="178"/>
      <c r="J35" s="178"/>
      <c r="K35" s="178"/>
      <c r="M35" s="18">
        <v>45</v>
      </c>
      <c r="N35" s="13" t="s">
        <v>66</v>
      </c>
      <c r="O35" s="177">
        <v>900</v>
      </c>
      <c r="P35" s="178">
        <v>800</v>
      </c>
      <c r="Q35" s="179">
        <v>100</v>
      </c>
      <c r="R35" s="179"/>
      <c r="S35" s="179"/>
      <c r="T35" s="179"/>
      <c r="U35" s="179"/>
      <c r="V35" s="179"/>
      <c r="W35" s="75"/>
    </row>
    <row r="36" spans="1:24" x14ac:dyDescent="0.4">
      <c r="A36" s="32">
        <v>59</v>
      </c>
      <c r="B36" s="13" t="s">
        <v>67</v>
      </c>
      <c r="C36" s="177">
        <v>450</v>
      </c>
      <c r="D36" s="178">
        <v>300</v>
      </c>
      <c r="E36" s="179">
        <v>150</v>
      </c>
      <c r="F36" s="178"/>
      <c r="G36" s="178"/>
      <c r="H36" s="178"/>
      <c r="I36" s="178"/>
      <c r="J36" s="178"/>
      <c r="K36" s="178"/>
      <c r="M36" s="18">
        <v>46</v>
      </c>
      <c r="N36" s="19" t="s">
        <v>68</v>
      </c>
      <c r="O36" s="180">
        <v>1100</v>
      </c>
      <c r="P36" s="181">
        <v>400</v>
      </c>
      <c r="Q36" s="182">
        <v>700</v>
      </c>
      <c r="R36" s="182"/>
      <c r="S36" s="182"/>
      <c r="T36" s="182"/>
      <c r="U36" s="182"/>
      <c r="V36" s="182"/>
      <c r="W36" s="77"/>
    </row>
    <row r="37" spans="1:24" x14ac:dyDescent="0.4">
      <c r="A37" s="32">
        <v>60</v>
      </c>
      <c r="B37" s="13" t="s">
        <v>69</v>
      </c>
      <c r="C37" s="177">
        <v>300</v>
      </c>
      <c r="D37" s="178">
        <v>200</v>
      </c>
      <c r="E37" s="179">
        <v>100</v>
      </c>
      <c r="F37" s="178"/>
      <c r="G37" s="178"/>
      <c r="H37" s="178"/>
      <c r="I37" s="178"/>
      <c r="J37" s="178"/>
      <c r="K37" s="178"/>
      <c r="M37" s="18">
        <v>63</v>
      </c>
      <c r="N37" s="19" t="s">
        <v>116</v>
      </c>
      <c r="O37" s="180">
        <v>400</v>
      </c>
      <c r="P37" s="181">
        <v>300</v>
      </c>
      <c r="Q37" s="182">
        <v>100</v>
      </c>
      <c r="R37" s="182"/>
      <c r="S37" s="182"/>
      <c r="T37" s="182"/>
      <c r="U37" s="182"/>
      <c r="V37" s="182"/>
      <c r="W37" s="77"/>
    </row>
    <row r="38" spans="1:24" x14ac:dyDescent="0.4">
      <c r="A38" s="32">
        <v>61</v>
      </c>
      <c r="B38" s="13" t="s">
        <v>70</v>
      </c>
      <c r="C38" s="177">
        <v>200</v>
      </c>
      <c r="D38" s="178">
        <v>200</v>
      </c>
      <c r="E38" s="179">
        <v>0</v>
      </c>
      <c r="F38" s="178"/>
      <c r="G38" s="178"/>
      <c r="H38" s="178"/>
      <c r="I38" s="178"/>
      <c r="J38" s="178"/>
      <c r="K38" s="178"/>
      <c r="M38" s="18">
        <v>64</v>
      </c>
      <c r="N38" s="19" t="s">
        <v>117</v>
      </c>
      <c r="O38" s="180">
        <v>800</v>
      </c>
      <c r="P38" s="181">
        <v>350</v>
      </c>
      <c r="Q38" s="182">
        <v>450</v>
      </c>
      <c r="R38" s="182"/>
      <c r="S38" s="182"/>
      <c r="T38" s="182"/>
      <c r="U38" s="182"/>
      <c r="V38" s="182"/>
      <c r="W38" s="77"/>
    </row>
    <row r="39" spans="1:24" ht="18.75" thickBot="1" x14ac:dyDescent="0.45">
      <c r="A39" s="36">
        <v>62</v>
      </c>
      <c r="B39" s="37" t="s">
        <v>71</v>
      </c>
      <c r="C39" s="187">
        <v>300</v>
      </c>
      <c r="D39" s="188">
        <v>250</v>
      </c>
      <c r="E39" s="189">
        <v>50</v>
      </c>
      <c r="F39" s="188"/>
      <c r="G39" s="188"/>
      <c r="H39" s="188"/>
      <c r="I39" s="188"/>
      <c r="J39" s="188"/>
      <c r="K39" s="188"/>
      <c r="M39" s="185"/>
      <c r="N39" s="186"/>
      <c r="O39" s="192">
        <f>SUBTOTAL(109,テーブル3624[総世帯数])</f>
        <v>21800</v>
      </c>
      <c r="P39" s="193">
        <f>SUBTOTAL(109,テーブル3624[戸建て])</f>
        <v>12650</v>
      </c>
      <c r="Q39" s="193">
        <f>SUBTOTAL(109,テーブル3624[集合住宅])</f>
        <v>9150</v>
      </c>
      <c r="R39" s="193"/>
      <c r="S39" s="193"/>
      <c r="T39" s="193"/>
      <c r="U39" s="193"/>
      <c r="V39" s="193"/>
      <c r="W39" s="198"/>
    </row>
    <row r="40" spans="1:24" ht="18.75" thickTop="1" x14ac:dyDescent="0.4">
      <c r="A40" s="190"/>
      <c r="B40" s="191"/>
      <c r="C40" s="194">
        <f>SUBTOTAL(109,テーブル4725[総世帯数])</f>
        <v>5850</v>
      </c>
      <c r="D40" s="195">
        <f>SUBTOTAL(109,テーブル4725[戸建て])</f>
        <v>4350</v>
      </c>
      <c r="E40" s="196">
        <f>SUBTOTAL(109,テーブル4725[集合住宅])</f>
        <v>1500</v>
      </c>
      <c r="F40" s="195"/>
      <c r="G40" s="195"/>
      <c r="H40" s="195"/>
      <c r="I40" s="195"/>
      <c r="J40" s="195"/>
      <c r="K40" s="199"/>
    </row>
    <row r="42" spans="1:24" ht="30" x14ac:dyDescent="0.4">
      <c r="A42" s="210" t="s">
        <v>87</v>
      </c>
      <c r="B42" s="210"/>
      <c r="C42" s="210"/>
      <c r="D42" s="210"/>
      <c r="E42" s="134" t="s">
        <v>99</v>
      </c>
      <c r="F42" s="134" t="s">
        <v>118</v>
      </c>
      <c r="I42" s="211" t="s">
        <v>100</v>
      </c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3"/>
      <c r="X42" s="79"/>
    </row>
    <row r="43" spans="1:24" ht="30" x14ac:dyDescent="0.4">
      <c r="A43" s="66" t="s">
        <v>72</v>
      </c>
      <c r="B43" s="67">
        <v>44620</v>
      </c>
      <c r="C43" s="68" t="s">
        <v>85</v>
      </c>
      <c r="D43" s="67">
        <f>B43+5</f>
        <v>44625</v>
      </c>
      <c r="E43" s="136">
        <f>B43-5</f>
        <v>44615</v>
      </c>
      <c r="F43" s="209"/>
      <c r="I43" s="80" t="s">
        <v>81</v>
      </c>
      <c r="J43" s="81"/>
      <c r="K43" s="81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</row>
    <row r="44" spans="1:24" ht="30" x14ac:dyDescent="0.4">
      <c r="A44" s="66" t="s">
        <v>73</v>
      </c>
      <c r="B44" s="67">
        <f>B43+7</f>
        <v>44627</v>
      </c>
      <c r="C44" s="68" t="s">
        <v>85</v>
      </c>
      <c r="D44" s="67">
        <f t="shared" ref="D44:D47" si="0">B44+5</f>
        <v>44632</v>
      </c>
      <c r="E44" s="136">
        <f>B44-5</f>
        <v>44622</v>
      </c>
      <c r="F44" s="202"/>
      <c r="I44" s="84" t="s">
        <v>84</v>
      </c>
      <c r="J44" s="85"/>
      <c r="K44" s="85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4" ht="30" x14ac:dyDescent="0.4">
      <c r="A45" s="66" t="s">
        <v>74</v>
      </c>
      <c r="B45" s="67">
        <f>B44+7</f>
        <v>44634</v>
      </c>
      <c r="C45" s="68" t="s">
        <v>85</v>
      </c>
      <c r="D45" s="67">
        <f t="shared" si="0"/>
        <v>44639</v>
      </c>
      <c r="E45" s="136">
        <f>B45-5</f>
        <v>44629</v>
      </c>
      <c r="F45" s="202"/>
      <c r="I45" s="84" t="s">
        <v>83</v>
      </c>
      <c r="J45" s="85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7"/>
    </row>
    <row r="46" spans="1:24" ht="30" x14ac:dyDescent="0.4">
      <c r="A46" s="66" t="s">
        <v>75</v>
      </c>
      <c r="B46" s="64">
        <f>B45+7</f>
        <v>44641</v>
      </c>
      <c r="C46" s="65" t="s">
        <v>85</v>
      </c>
      <c r="D46" s="67">
        <f t="shared" si="0"/>
        <v>44646</v>
      </c>
      <c r="E46" s="136">
        <f>B46-5</f>
        <v>44636</v>
      </c>
      <c r="F46" s="202"/>
      <c r="I46" s="88" t="s">
        <v>82</v>
      </c>
      <c r="J46" s="89"/>
      <c r="K46" s="89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1"/>
    </row>
    <row r="47" spans="1:24" ht="30" x14ac:dyDescent="0.4">
      <c r="A47" s="66" t="s">
        <v>86</v>
      </c>
      <c r="B47" s="64">
        <f>B46+7</f>
        <v>44648</v>
      </c>
      <c r="C47" s="65" t="s">
        <v>85</v>
      </c>
      <c r="D47" s="67">
        <f t="shared" si="0"/>
        <v>44653</v>
      </c>
      <c r="E47" s="136">
        <f>B47-5</f>
        <v>44643</v>
      </c>
      <c r="F47" s="202"/>
      <c r="I47" s="114" t="s">
        <v>90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</row>
    <row r="48" spans="1:24" ht="24" x14ac:dyDescent="0.4">
      <c r="I48" s="62" t="s">
        <v>88</v>
      </c>
      <c r="J48" s="63"/>
      <c r="K48" s="63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9:24" ht="24" x14ac:dyDescent="0.4">
      <c r="I49" s="115" t="s">
        <v>102</v>
      </c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/>
    </row>
    <row r="50" spans="9:24" ht="24" x14ac:dyDescent="0.4">
      <c r="I50" s="59" t="s">
        <v>89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</row>
    <row r="51" spans="9:24" ht="24" x14ac:dyDescent="0.4"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35" t="s">
        <v>92</v>
      </c>
      <c r="W51" s="1">
        <v>2.2000000000000002</v>
      </c>
      <c r="X51" s="35"/>
    </row>
  </sheetData>
  <mergeCells count="2">
    <mergeCell ref="A42:D42"/>
    <mergeCell ref="I42:W42"/>
  </mergeCells>
  <phoneticPr fontId="3"/>
  <conditionalFormatting sqref="B43:E47">
    <cfRule type="expression" dxfId="615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opLeftCell="A19" zoomScale="70" zoomScaleNormal="70" workbookViewId="0">
      <selection activeCell="I35" sqref="I35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3" ht="49.5" customHeight="1" x14ac:dyDescent="0.4">
      <c r="A1" s="54"/>
      <c r="B1" s="54" t="s">
        <v>171</v>
      </c>
      <c r="C1" s="54"/>
      <c r="D1" s="94">
        <v>3</v>
      </c>
      <c r="E1" s="55" t="s">
        <v>77</v>
      </c>
      <c r="F1" s="161" t="s">
        <v>170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69"/>
      <c r="R1" s="43"/>
      <c r="S1" s="43"/>
      <c r="T1" s="43"/>
      <c r="U1" s="43"/>
      <c r="V1" s="70" t="s">
        <v>80</v>
      </c>
    </row>
    <row r="2" spans="1:23" ht="18" customHeight="1" x14ac:dyDescent="0.4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M2" s="216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ht="18" customHeight="1" x14ac:dyDescent="0.4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M3" s="216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ht="26.1" customHeight="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2" t="s">
        <v>72</v>
      </c>
      <c r="H4" s="162" t="s">
        <v>73</v>
      </c>
      <c r="I4" s="162" t="s">
        <v>74</v>
      </c>
      <c r="J4" s="162" t="s">
        <v>75</v>
      </c>
      <c r="K4" s="162" t="s">
        <v>86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8" t="s">
        <v>76</v>
      </c>
      <c r="S4" s="163" t="s">
        <v>72</v>
      </c>
      <c r="T4" s="164" t="s">
        <v>73</v>
      </c>
      <c r="U4" s="165" t="s">
        <v>74</v>
      </c>
      <c r="V4" s="165" t="s">
        <v>75</v>
      </c>
      <c r="W4" s="165" t="s">
        <v>86</v>
      </c>
    </row>
    <row r="5" spans="1:23" ht="26.1" customHeight="1" x14ac:dyDescent="0.4">
      <c r="A5" s="12">
        <v>1</v>
      </c>
      <c r="B5" s="13" t="s">
        <v>103</v>
      </c>
      <c r="C5" s="140">
        <v>600</v>
      </c>
      <c r="D5" s="141">
        <v>500</v>
      </c>
      <c r="E5" s="142">
        <v>100</v>
      </c>
      <c r="F5" s="15"/>
      <c r="G5" s="15"/>
      <c r="H5" s="15"/>
      <c r="I5" s="15"/>
      <c r="J5" s="15"/>
      <c r="K5" s="15"/>
      <c r="M5" s="17">
        <v>3</v>
      </c>
      <c r="N5" s="139" t="s">
        <v>105</v>
      </c>
      <c r="O5" s="140">
        <v>200</v>
      </c>
      <c r="P5" s="141">
        <v>200</v>
      </c>
      <c r="Q5" s="142">
        <v>0</v>
      </c>
      <c r="R5" s="16"/>
      <c r="S5" s="16"/>
      <c r="T5" s="16"/>
      <c r="U5" s="16"/>
      <c r="V5" s="16"/>
      <c r="W5" s="16"/>
    </row>
    <row r="6" spans="1:23" ht="26.1" customHeight="1" thickBot="1" x14ac:dyDescent="0.45">
      <c r="A6" s="12">
        <v>2</v>
      </c>
      <c r="B6" s="13" t="s">
        <v>104</v>
      </c>
      <c r="C6" s="140">
        <v>350</v>
      </c>
      <c r="D6" s="141">
        <v>350</v>
      </c>
      <c r="E6" s="142">
        <v>0</v>
      </c>
      <c r="F6" s="15"/>
      <c r="G6" s="15"/>
      <c r="H6" s="15"/>
      <c r="I6" s="15"/>
      <c r="J6" s="15"/>
      <c r="K6" s="15"/>
      <c r="M6" s="18">
        <v>4</v>
      </c>
      <c r="N6" s="139" t="s">
        <v>106</v>
      </c>
      <c r="O6" s="140">
        <v>350</v>
      </c>
      <c r="P6" s="141">
        <v>350</v>
      </c>
      <c r="Q6" s="142">
        <v>0</v>
      </c>
      <c r="R6" s="16"/>
      <c r="S6" s="16"/>
      <c r="T6" s="16"/>
      <c r="U6" s="16"/>
      <c r="V6" s="16"/>
      <c r="W6" s="16"/>
    </row>
    <row r="7" spans="1:23" ht="26.1" customHeight="1" thickTop="1" x14ac:dyDescent="0.4">
      <c r="A7" s="23"/>
      <c r="B7" s="150"/>
      <c r="C7" s="151">
        <f>SUBTOTAL(109,テーブル11120[総世帯数])</f>
        <v>950</v>
      </c>
      <c r="D7" s="152">
        <f>SUBTOTAL(109,テーブル11120[戸建て])</f>
        <v>850</v>
      </c>
      <c r="E7" s="152">
        <f>SUBTOTAL(109,テーブル11120[集合住宅])</f>
        <v>100</v>
      </c>
      <c r="F7" s="78"/>
      <c r="G7" s="78"/>
      <c r="H7" s="78"/>
      <c r="I7" s="78"/>
      <c r="J7" s="78"/>
      <c r="K7" s="78"/>
      <c r="M7" s="18">
        <v>5</v>
      </c>
      <c r="N7" s="139" t="s">
        <v>107</v>
      </c>
      <c r="O7" s="140">
        <v>650</v>
      </c>
      <c r="P7" s="141">
        <v>350</v>
      </c>
      <c r="Q7" s="142">
        <v>300</v>
      </c>
      <c r="R7" s="16"/>
      <c r="S7" s="16"/>
      <c r="T7" s="16"/>
      <c r="U7" s="16"/>
      <c r="V7" s="16"/>
      <c r="W7" s="16"/>
    </row>
    <row r="8" spans="1:23" ht="26.1" customHeight="1" x14ac:dyDescent="0.4">
      <c r="A8" s="43"/>
      <c r="B8" s="43"/>
      <c r="C8" s="137"/>
      <c r="D8" s="137"/>
      <c r="E8" s="137"/>
      <c r="F8" s="137"/>
      <c r="G8" s="137"/>
      <c r="H8" s="137"/>
      <c r="I8" s="137"/>
      <c r="J8" s="137"/>
      <c r="M8" s="18">
        <v>6</v>
      </c>
      <c r="N8" s="143" t="s">
        <v>108</v>
      </c>
      <c r="O8" s="144">
        <v>800</v>
      </c>
      <c r="P8" s="145">
        <v>300</v>
      </c>
      <c r="Q8" s="146">
        <v>500</v>
      </c>
      <c r="R8" s="22"/>
      <c r="S8" s="22"/>
      <c r="T8" s="22"/>
      <c r="U8" s="22"/>
      <c r="V8" s="22"/>
      <c r="W8" s="22"/>
    </row>
    <row r="9" spans="1:23" ht="26.1" customHeight="1" x14ac:dyDescent="0.4">
      <c r="M9" s="33"/>
      <c r="N9" s="147"/>
      <c r="O9" s="148">
        <f>SUBTOTAL(109,テーブル31221[総世帯数])</f>
        <v>2000</v>
      </c>
      <c r="P9" s="149">
        <f>SUBTOTAL(109,テーブル31221[戸建て])</f>
        <v>1200</v>
      </c>
      <c r="Q9" s="149">
        <f>SUBTOTAL(109,テーブル31221[集合住宅])</f>
        <v>800</v>
      </c>
      <c r="R9" s="50"/>
      <c r="S9" s="50"/>
      <c r="T9" s="50"/>
      <c r="U9" s="50"/>
      <c r="V9" s="50"/>
    </row>
    <row r="10" spans="1:23" ht="18" customHeight="1" x14ac:dyDescent="0.4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</row>
    <row r="11" spans="1:23" ht="18" customHeight="1" x14ac:dyDescent="0.4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</row>
    <row r="12" spans="1:23" ht="26.1" customHeight="1" x14ac:dyDescent="0.4">
      <c r="A12" s="27" t="s">
        <v>0</v>
      </c>
      <c r="B12" s="28" t="s">
        <v>38</v>
      </c>
      <c r="C12" s="29" t="s">
        <v>39</v>
      </c>
      <c r="D12" s="30" t="s">
        <v>40</v>
      </c>
      <c r="E12" s="31" t="s">
        <v>41</v>
      </c>
      <c r="F12" s="30" t="s">
        <v>76</v>
      </c>
      <c r="G12" s="166" t="s">
        <v>72</v>
      </c>
      <c r="H12" s="166" t="s">
        <v>73</v>
      </c>
      <c r="I12" s="166" t="s">
        <v>74</v>
      </c>
      <c r="J12" s="166" t="s">
        <v>75</v>
      </c>
      <c r="K12" s="166" t="s">
        <v>86</v>
      </c>
    </row>
    <row r="13" spans="1:23" ht="26.1" customHeight="1" x14ac:dyDescent="0.4">
      <c r="A13" s="32">
        <v>7</v>
      </c>
      <c r="B13" s="139" t="s">
        <v>109</v>
      </c>
      <c r="C13" s="140">
        <v>450</v>
      </c>
      <c r="D13" s="141">
        <v>350</v>
      </c>
      <c r="E13" s="142">
        <v>100</v>
      </c>
      <c r="F13" s="15"/>
      <c r="G13" s="15"/>
      <c r="H13" s="15"/>
      <c r="I13" s="15"/>
      <c r="J13" s="15"/>
      <c r="K13" s="15"/>
    </row>
    <row r="14" spans="1:23" ht="26.1" customHeight="1" x14ac:dyDescent="0.4">
      <c r="A14" s="32">
        <v>8</v>
      </c>
      <c r="B14" s="139" t="s">
        <v>110</v>
      </c>
      <c r="C14" s="140">
        <v>400</v>
      </c>
      <c r="D14" s="141">
        <v>400</v>
      </c>
      <c r="E14" s="142">
        <v>0</v>
      </c>
      <c r="F14" s="15"/>
      <c r="G14" s="15"/>
      <c r="H14" s="15"/>
      <c r="I14" s="15"/>
      <c r="J14" s="15"/>
      <c r="K14" s="15"/>
    </row>
    <row r="15" spans="1:23" ht="26.1" customHeight="1" x14ac:dyDescent="0.4">
      <c r="A15" s="32">
        <v>9</v>
      </c>
      <c r="B15" s="139" t="s">
        <v>111</v>
      </c>
      <c r="C15" s="140">
        <v>200</v>
      </c>
      <c r="D15" s="141">
        <v>200</v>
      </c>
      <c r="E15" s="142">
        <v>0</v>
      </c>
      <c r="F15" s="15"/>
      <c r="G15" s="15"/>
      <c r="H15" s="15"/>
      <c r="I15" s="15"/>
      <c r="J15" s="15"/>
      <c r="K15" s="15"/>
    </row>
    <row r="16" spans="1:23" ht="26.1" customHeight="1" x14ac:dyDescent="0.4">
      <c r="A16" s="32">
        <v>10</v>
      </c>
      <c r="B16" s="139" t="s">
        <v>112</v>
      </c>
      <c r="C16" s="140">
        <v>450</v>
      </c>
      <c r="D16" s="141">
        <v>450</v>
      </c>
      <c r="E16" s="142">
        <v>0</v>
      </c>
      <c r="F16" s="15"/>
      <c r="G16" s="15"/>
      <c r="H16" s="15"/>
      <c r="I16" s="15"/>
      <c r="J16" s="15"/>
      <c r="K16" s="15"/>
    </row>
    <row r="17" spans="1:24" ht="26.1" customHeight="1" x14ac:dyDescent="0.4">
      <c r="A17" s="32">
        <v>11</v>
      </c>
      <c r="B17" s="139" t="s">
        <v>113</v>
      </c>
      <c r="C17" s="140">
        <v>200</v>
      </c>
      <c r="D17" s="141">
        <v>200</v>
      </c>
      <c r="E17" s="142">
        <v>0</v>
      </c>
      <c r="F17" s="15"/>
      <c r="G17" s="15"/>
      <c r="H17" s="15"/>
      <c r="I17" s="15"/>
      <c r="J17" s="15"/>
      <c r="K17" s="15"/>
    </row>
    <row r="18" spans="1:24" ht="26.1" customHeight="1" thickBot="1" x14ac:dyDescent="0.45">
      <c r="A18" s="36">
        <v>12</v>
      </c>
      <c r="B18" s="153" t="s">
        <v>114</v>
      </c>
      <c r="C18" s="154">
        <v>350</v>
      </c>
      <c r="D18" s="155">
        <v>350</v>
      </c>
      <c r="E18" s="156">
        <v>0</v>
      </c>
      <c r="F18" s="39"/>
      <c r="G18" s="39"/>
      <c r="H18" s="39"/>
      <c r="I18" s="39"/>
      <c r="J18" s="39"/>
      <c r="K18" s="39"/>
    </row>
    <row r="19" spans="1:24" ht="26.1" customHeight="1" thickTop="1" x14ac:dyDescent="0.4">
      <c r="A19" s="41"/>
      <c r="B19" s="157"/>
      <c r="C19" s="158">
        <f>SUBTOTAL(109,テーブル41322[総世帯数])</f>
        <v>2050</v>
      </c>
      <c r="D19" s="159">
        <f>SUBTOTAL(109,テーブル41322[戸建て])</f>
        <v>1950</v>
      </c>
      <c r="E19" s="160">
        <f>SUBTOTAL(109,テーブル41322[集合住宅])</f>
        <v>100</v>
      </c>
      <c r="F19" s="52"/>
      <c r="G19" s="52"/>
      <c r="H19" s="52"/>
      <c r="I19" s="52"/>
      <c r="J19" s="52"/>
      <c r="K19" s="52"/>
    </row>
    <row r="20" spans="1:24" ht="26.1" customHeight="1" x14ac:dyDescent="0.4">
      <c r="D20" s="170"/>
      <c r="E20" s="170"/>
      <c r="F20" s="138"/>
      <c r="G20" s="138"/>
      <c r="H20" s="138"/>
      <c r="I20" s="138"/>
      <c r="J20" s="138"/>
      <c r="K20" s="138"/>
    </row>
    <row r="21" spans="1:24" ht="26.1" customHeight="1" x14ac:dyDescent="0.4">
      <c r="D21" s="170"/>
      <c r="E21" s="170"/>
      <c r="F21" s="138"/>
      <c r="G21" s="138"/>
      <c r="H21" s="138"/>
      <c r="I21" s="138"/>
      <c r="J21" s="138"/>
      <c r="K21" s="138"/>
    </row>
    <row r="23" spans="1:24" ht="30" x14ac:dyDescent="0.4">
      <c r="A23" s="176" t="s">
        <v>87</v>
      </c>
      <c r="B23" s="176"/>
      <c r="C23" s="176"/>
      <c r="D23" s="176"/>
      <c r="E23" s="134" t="s">
        <v>99</v>
      </c>
      <c r="F23" s="134" t="s">
        <v>118</v>
      </c>
      <c r="I23" s="211" t="s">
        <v>100</v>
      </c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3"/>
      <c r="X23" s="79"/>
    </row>
    <row r="24" spans="1:24" ht="30" x14ac:dyDescent="0.4">
      <c r="A24" s="66" t="s">
        <v>72</v>
      </c>
      <c r="B24" s="67">
        <v>44620</v>
      </c>
      <c r="C24" s="68" t="s">
        <v>85</v>
      </c>
      <c r="D24" s="67">
        <f>B24+5</f>
        <v>44625</v>
      </c>
      <c r="E24" s="136">
        <f>B24-5</f>
        <v>44615</v>
      </c>
      <c r="F24" s="202"/>
      <c r="I24" s="80" t="s">
        <v>81</v>
      </c>
      <c r="J24" s="81"/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/>
    </row>
    <row r="25" spans="1:24" ht="30" x14ac:dyDescent="0.4">
      <c r="A25" s="66" t="s">
        <v>73</v>
      </c>
      <c r="B25" s="67">
        <f>B24+7</f>
        <v>44627</v>
      </c>
      <c r="C25" s="68" t="s">
        <v>85</v>
      </c>
      <c r="D25" s="67">
        <f t="shared" ref="D25:D28" si="0">B25+5</f>
        <v>44632</v>
      </c>
      <c r="E25" s="136">
        <f>B25-5</f>
        <v>44622</v>
      </c>
      <c r="F25" s="202"/>
      <c r="I25" s="84" t="s">
        <v>84</v>
      </c>
      <c r="J25" s="85"/>
      <c r="K25" s="85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</row>
    <row r="26" spans="1:24" ht="30" x14ac:dyDescent="0.4">
      <c r="A26" s="66" t="s">
        <v>74</v>
      </c>
      <c r="B26" s="67">
        <f>B25+7</f>
        <v>44634</v>
      </c>
      <c r="C26" s="68" t="s">
        <v>85</v>
      </c>
      <c r="D26" s="67">
        <f t="shared" si="0"/>
        <v>44639</v>
      </c>
      <c r="E26" s="136">
        <f>B26-5</f>
        <v>44629</v>
      </c>
      <c r="F26" s="202"/>
      <c r="I26" s="84" t="s">
        <v>83</v>
      </c>
      <c r="J26" s="85"/>
      <c r="K26" s="8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</row>
    <row r="27" spans="1:24" ht="30" x14ac:dyDescent="0.4">
      <c r="A27" s="66" t="s">
        <v>75</v>
      </c>
      <c r="B27" s="64">
        <f>B26+7</f>
        <v>44641</v>
      </c>
      <c r="C27" s="65" t="s">
        <v>85</v>
      </c>
      <c r="D27" s="67">
        <f t="shared" si="0"/>
        <v>44646</v>
      </c>
      <c r="E27" s="136">
        <f>B27-5</f>
        <v>44636</v>
      </c>
      <c r="F27" s="202"/>
      <c r="I27" s="88" t="s">
        <v>82</v>
      </c>
      <c r="J27" s="89"/>
      <c r="K27" s="89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1"/>
    </row>
    <row r="28" spans="1:24" ht="30" x14ac:dyDescent="0.4">
      <c r="A28" s="66" t="s">
        <v>86</v>
      </c>
      <c r="B28" s="64">
        <f>B27+7</f>
        <v>44648</v>
      </c>
      <c r="C28" s="65" t="s">
        <v>85</v>
      </c>
      <c r="D28" s="67">
        <f t="shared" si="0"/>
        <v>44653</v>
      </c>
      <c r="E28" s="136">
        <f>B28-5</f>
        <v>44643</v>
      </c>
      <c r="F28" s="202"/>
      <c r="I28" s="114" t="s">
        <v>90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4" ht="24" x14ac:dyDescent="0.4">
      <c r="I29" s="62" t="s">
        <v>88</v>
      </c>
      <c r="J29" s="63"/>
      <c r="K29" s="63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4" ht="24" x14ac:dyDescent="0.4">
      <c r="I30" s="115" t="s">
        <v>102</v>
      </c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7"/>
    </row>
    <row r="31" spans="1:24" ht="24" x14ac:dyDescent="0.4">
      <c r="I31" s="59" t="s">
        <v>89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1"/>
    </row>
    <row r="32" spans="1:24" ht="24" x14ac:dyDescent="0.4"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35" t="s">
        <v>92</v>
      </c>
      <c r="W32" s="1">
        <v>2.2000000000000002</v>
      </c>
      <c r="X32" s="35"/>
    </row>
  </sheetData>
  <mergeCells count="4">
    <mergeCell ref="I23:W23"/>
    <mergeCell ref="A2:K3"/>
    <mergeCell ref="M2:W3"/>
    <mergeCell ref="A10:K11"/>
  </mergeCells>
  <phoneticPr fontId="3"/>
  <conditionalFormatting sqref="B24:E28">
    <cfRule type="expression" dxfId="535" priority="11">
      <formula>$E23="休業"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1"/>
  <sheetViews>
    <sheetView tabSelected="1" topLeftCell="B1" zoomScale="85" zoomScaleNormal="85" workbookViewId="0">
      <selection activeCell="N44" sqref="N4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49.5" customHeight="1" x14ac:dyDescent="0.4">
      <c r="A1" s="54"/>
      <c r="B1" s="54" t="s">
        <v>171</v>
      </c>
      <c r="C1" s="54"/>
      <c r="D1" s="94">
        <v>3</v>
      </c>
      <c r="E1" s="55" t="s">
        <v>77</v>
      </c>
      <c r="F1" s="161" t="s">
        <v>168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69"/>
      <c r="R1" s="43"/>
      <c r="S1" s="43"/>
      <c r="T1" s="43"/>
      <c r="U1" s="43"/>
      <c r="V1" s="70" t="s">
        <v>80</v>
      </c>
    </row>
    <row r="2" spans="1:25" ht="18" customHeight="1" x14ac:dyDescent="0.4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  <c r="M2" s="101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5" ht="18" customHeight="1" x14ac:dyDescent="0.4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6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2" t="s">
        <v>72</v>
      </c>
      <c r="H4" s="162" t="s">
        <v>73</v>
      </c>
      <c r="I4" s="162" t="s">
        <v>74</v>
      </c>
      <c r="J4" s="162" t="s">
        <v>75</v>
      </c>
      <c r="K4" s="167" t="s">
        <v>86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8" t="s">
        <v>76</v>
      </c>
      <c r="S4" s="164" t="s">
        <v>72</v>
      </c>
      <c r="T4" s="165" t="s">
        <v>73</v>
      </c>
      <c r="U4" s="165" t="s">
        <v>74</v>
      </c>
      <c r="V4" s="165" t="s">
        <v>75</v>
      </c>
      <c r="W4" s="168" t="s">
        <v>86</v>
      </c>
    </row>
    <row r="5" spans="1:25" x14ac:dyDescent="0.4">
      <c r="A5" s="12">
        <v>1</v>
      </c>
      <c r="B5" s="13" t="s">
        <v>122</v>
      </c>
      <c r="C5" s="177">
        <v>650</v>
      </c>
      <c r="D5" s="178">
        <v>400</v>
      </c>
      <c r="E5" s="179">
        <v>250</v>
      </c>
      <c r="F5" s="178"/>
      <c r="G5" s="178"/>
      <c r="H5" s="178"/>
      <c r="I5" s="178"/>
      <c r="J5" s="178"/>
      <c r="K5" s="72"/>
      <c r="M5" s="17">
        <v>15</v>
      </c>
      <c r="N5" s="13" t="s">
        <v>128</v>
      </c>
      <c r="O5" s="177">
        <v>300</v>
      </c>
      <c r="P5" s="178">
        <v>200</v>
      </c>
      <c r="Q5" s="179">
        <v>100</v>
      </c>
      <c r="R5" s="179"/>
      <c r="S5" s="179"/>
      <c r="T5" s="179"/>
      <c r="U5" s="179"/>
      <c r="V5" s="179"/>
      <c r="W5" s="76"/>
    </row>
    <row r="6" spans="1:25" x14ac:dyDescent="0.4">
      <c r="A6" s="12">
        <v>2</v>
      </c>
      <c r="B6" s="13" t="s">
        <v>123</v>
      </c>
      <c r="C6" s="177">
        <v>500</v>
      </c>
      <c r="D6" s="178">
        <v>300</v>
      </c>
      <c r="E6" s="179">
        <v>200</v>
      </c>
      <c r="F6" s="178"/>
      <c r="G6" s="178"/>
      <c r="H6" s="178"/>
      <c r="I6" s="178"/>
      <c r="J6" s="178"/>
      <c r="K6" s="71"/>
      <c r="M6" s="18">
        <v>16</v>
      </c>
      <c r="N6" s="13" t="s">
        <v>129</v>
      </c>
      <c r="O6" s="177">
        <v>400</v>
      </c>
      <c r="P6" s="178">
        <v>250</v>
      </c>
      <c r="Q6" s="179">
        <v>150</v>
      </c>
      <c r="R6" s="179"/>
      <c r="S6" s="179"/>
      <c r="T6" s="179"/>
      <c r="U6" s="179"/>
      <c r="V6" s="179"/>
      <c r="W6" s="75"/>
    </row>
    <row r="7" spans="1:25" x14ac:dyDescent="0.4">
      <c r="A7" s="12">
        <v>3</v>
      </c>
      <c r="B7" s="13" t="s">
        <v>158</v>
      </c>
      <c r="C7" s="177">
        <v>600</v>
      </c>
      <c r="D7" s="178">
        <v>350</v>
      </c>
      <c r="E7" s="179">
        <v>250</v>
      </c>
      <c r="F7" s="178"/>
      <c r="G7" s="178"/>
      <c r="H7" s="178"/>
      <c r="I7" s="178"/>
      <c r="J7" s="178"/>
      <c r="K7" s="71"/>
      <c r="M7" s="18">
        <v>17</v>
      </c>
      <c r="N7" s="13" t="s">
        <v>160</v>
      </c>
      <c r="O7" s="177">
        <v>850</v>
      </c>
      <c r="P7" s="178">
        <v>450</v>
      </c>
      <c r="Q7" s="179">
        <v>400</v>
      </c>
      <c r="R7" s="179"/>
      <c r="S7" s="179"/>
      <c r="T7" s="179"/>
      <c r="U7" s="179"/>
      <c r="V7" s="179"/>
      <c r="W7" s="75"/>
      <c r="Y7" s="113"/>
    </row>
    <row r="8" spans="1:25" x14ac:dyDescent="0.4">
      <c r="A8" s="12">
        <v>4</v>
      </c>
      <c r="B8" s="13" t="s">
        <v>159</v>
      </c>
      <c r="C8" s="177">
        <v>600</v>
      </c>
      <c r="D8" s="178">
        <v>300</v>
      </c>
      <c r="E8" s="179">
        <v>300</v>
      </c>
      <c r="F8" s="178"/>
      <c r="G8" s="178"/>
      <c r="H8" s="178"/>
      <c r="I8" s="178"/>
      <c r="J8" s="178"/>
      <c r="K8" s="71"/>
      <c r="M8" s="18">
        <v>18</v>
      </c>
      <c r="N8" s="13" t="s">
        <v>161</v>
      </c>
      <c r="O8" s="177">
        <v>800</v>
      </c>
      <c r="P8" s="178">
        <v>350</v>
      </c>
      <c r="Q8" s="179">
        <v>450</v>
      </c>
      <c r="R8" s="179"/>
      <c r="S8" s="179"/>
      <c r="T8" s="179"/>
      <c r="U8" s="179"/>
      <c r="V8" s="179"/>
      <c r="W8" s="75"/>
    </row>
    <row r="9" spans="1:25" x14ac:dyDescent="0.4">
      <c r="A9" s="12">
        <v>5</v>
      </c>
      <c r="B9" s="13" t="s">
        <v>157</v>
      </c>
      <c r="C9" s="177">
        <v>500</v>
      </c>
      <c r="D9" s="178">
        <v>300</v>
      </c>
      <c r="E9" s="179">
        <v>200</v>
      </c>
      <c r="F9" s="178"/>
      <c r="G9" s="178"/>
      <c r="H9" s="178"/>
      <c r="I9" s="178" t="s">
        <v>166</v>
      </c>
      <c r="J9" s="178"/>
      <c r="K9" s="71"/>
      <c r="M9" s="18">
        <v>19</v>
      </c>
      <c r="N9" s="207" t="s">
        <v>162</v>
      </c>
      <c r="O9" s="177">
        <v>400</v>
      </c>
      <c r="P9" s="178">
        <v>200</v>
      </c>
      <c r="Q9" s="179">
        <v>200</v>
      </c>
      <c r="R9" s="179"/>
      <c r="S9" s="179"/>
      <c r="T9" s="179"/>
      <c r="U9" s="179"/>
      <c r="V9" s="179"/>
      <c r="W9" s="75"/>
    </row>
    <row r="10" spans="1:25" x14ac:dyDescent="0.4">
      <c r="A10" s="12">
        <v>6</v>
      </c>
      <c r="B10" s="13" t="s">
        <v>127</v>
      </c>
      <c r="C10" s="177">
        <v>500</v>
      </c>
      <c r="D10" s="178">
        <v>300</v>
      </c>
      <c r="E10" s="179">
        <v>200</v>
      </c>
      <c r="F10" s="178"/>
      <c r="G10" s="178"/>
      <c r="H10" s="178"/>
      <c r="I10" s="178"/>
      <c r="J10" s="178"/>
      <c r="K10" s="71"/>
      <c r="M10" s="18">
        <v>20</v>
      </c>
      <c r="N10" s="207" t="s">
        <v>163</v>
      </c>
      <c r="O10" s="177">
        <v>550</v>
      </c>
      <c r="P10" s="178">
        <v>150</v>
      </c>
      <c r="Q10" s="179">
        <v>400</v>
      </c>
      <c r="R10" s="179"/>
      <c r="S10" s="179"/>
      <c r="T10" s="179"/>
      <c r="U10" s="179"/>
      <c r="V10" s="179"/>
      <c r="W10" s="75"/>
    </row>
    <row r="11" spans="1:25" x14ac:dyDescent="0.4">
      <c r="A11" s="12">
        <v>7</v>
      </c>
      <c r="B11" s="13"/>
      <c r="C11" s="177"/>
      <c r="D11" s="178"/>
      <c r="E11" s="179"/>
      <c r="F11" s="178"/>
      <c r="G11" s="178"/>
      <c r="H11" s="178"/>
      <c r="I11" s="178"/>
      <c r="J11" s="178"/>
      <c r="K11" s="71"/>
      <c r="M11" s="18">
        <v>21</v>
      </c>
      <c r="N11" s="13" t="s">
        <v>134</v>
      </c>
      <c r="O11" s="177">
        <v>500</v>
      </c>
      <c r="P11" s="178">
        <v>200</v>
      </c>
      <c r="Q11" s="179">
        <v>300</v>
      </c>
      <c r="R11" s="179"/>
      <c r="S11" s="179"/>
      <c r="T11" s="179"/>
      <c r="U11" s="179"/>
      <c r="V11" s="179"/>
      <c r="W11" s="75"/>
    </row>
    <row r="12" spans="1:25" x14ac:dyDescent="0.4">
      <c r="A12" s="12">
        <v>8</v>
      </c>
      <c r="B12" s="13"/>
      <c r="C12" s="177"/>
      <c r="D12" s="178"/>
      <c r="E12" s="179"/>
      <c r="F12" s="178"/>
      <c r="G12" s="178"/>
      <c r="H12" s="178"/>
      <c r="I12" s="178"/>
      <c r="J12" s="178"/>
      <c r="K12" s="71"/>
      <c r="M12" s="18">
        <v>22</v>
      </c>
      <c r="N12" s="13" t="s">
        <v>164</v>
      </c>
      <c r="O12" s="177">
        <v>500</v>
      </c>
      <c r="P12" s="178">
        <v>350</v>
      </c>
      <c r="Q12" s="179">
        <v>150</v>
      </c>
      <c r="R12" s="179"/>
      <c r="S12" s="179"/>
      <c r="T12" s="179"/>
      <c r="U12" s="179"/>
      <c r="V12" s="179"/>
      <c r="W12" s="75"/>
    </row>
    <row r="13" spans="1:25" x14ac:dyDescent="0.4">
      <c r="A13" s="12">
        <v>9</v>
      </c>
      <c r="B13" s="13"/>
      <c r="C13" s="177"/>
      <c r="D13" s="178"/>
      <c r="E13" s="179"/>
      <c r="F13" s="178"/>
      <c r="G13" s="178"/>
      <c r="H13" s="178"/>
      <c r="I13" s="178"/>
      <c r="J13" s="178"/>
      <c r="K13" s="71"/>
      <c r="M13" s="18">
        <v>23</v>
      </c>
      <c r="N13" s="13" t="s">
        <v>165</v>
      </c>
      <c r="O13" s="177">
        <v>450</v>
      </c>
      <c r="P13" s="178">
        <v>200</v>
      </c>
      <c r="Q13" s="179">
        <v>250</v>
      </c>
      <c r="R13" s="179"/>
      <c r="S13" s="179"/>
      <c r="T13" s="179"/>
      <c r="U13" s="179"/>
      <c r="V13" s="179"/>
      <c r="W13" s="75"/>
    </row>
    <row r="14" spans="1:25" x14ac:dyDescent="0.4">
      <c r="A14" s="12">
        <v>10</v>
      </c>
      <c r="B14" s="13"/>
      <c r="C14" s="177"/>
      <c r="D14" s="178"/>
      <c r="E14" s="179"/>
      <c r="F14" s="178"/>
      <c r="G14" s="178"/>
      <c r="H14" s="178"/>
      <c r="I14" s="178"/>
      <c r="J14" s="178"/>
      <c r="K14" s="71"/>
      <c r="M14" s="18">
        <v>24</v>
      </c>
      <c r="N14" s="13" t="s">
        <v>137</v>
      </c>
      <c r="O14" s="177">
        <v>950</v>
      </c>
      <c r="P14" s="178">
        <v>350</v>
      </c>
      <c r="Q14" s="179">
        <v>600</v>
      </c>
      <c r="R14" s="179"/>
      <c r="S14" s="179"/>
      <c r="T14" s="179"/>
      <c r="U14" s="179"/>
      <c r="V14" s="179"/>
      <c r="W14" s="75"/>
    </row>
    <row r="15" spans="1:25" x14ac:dyDescent="0.4">
      <c r="A15" s="12">
        <v>11</v>
      </c>
      <c r="B15" s="13"/>
      <c r="C15" s="177"/>
      <c r="D15" s="178"/>
      <c r="E15" s="179"/>
      <c r="F15" s="178"/>
      <c r="G15" s="178"/>
      <c r="H15" s="178"/>
      <c r="I15" s="178"/>
      <c r="J15" s="178"/>
      <c r="K15" s="71"/>
      <c r="M15" s="18">
        <v>25</v>
      </c>
      <c r="N15" s="13" t="s">
        <v>138</v>
      </c>
      <c r="O15" s="177">
        <v>700</v>
      </c>
      <c r="P15" s="178">
        <v>300</v>
      </c>
      <c r="Q15" s="179">
        <v>400</v>
      </c>
      <c r="R15" s="179"/>
      <c r="S15" s="179"/>
      <c r="T15" s="179"/>
      <c r="U15" s="179"/>
      <c r="V15" s="179"/>
      <c r="W15" s="75"/>
    </row>
    <row r="16" spans="1:25" x14ac:dyDescent="0.4">
      <c r="A16" s="12">
        <v>12</v>
      </c>
      <c r="B16" s="13"/>
      <c r="C16" s="177"/>
      <c r="D16" s="178"/>
      <c r="E16" s="179"/>
      <c r="F16" s="178"/>
      <c r="G16" s="178"/>
      <c r="H16" s="178"/>
      <c r="I16" s="178"/>
      <c r="J16" s="178"/>
      <c r="K16" s="71"/>
      <c r="M16" s="18">
        <v>26</v>
      </c>
      <c r="N16" s="13" t="s">
        <v>139</v>
      </c>
      <c r="O16" s="177">
        <v>700</v>
      </c>
      <c r="P16" s="178">
        <v>400</v>
      </c>
      <c r="Q16" s="179">
        <v>300</v>
      </c>
      <c r="R16" s="179"/>
      <c r="S16" s="179"/>
      <c r="T16" s="179"/>
      <c r="U16" s="179"/>
      <c r="V16" s="179"/>
      <c r="W16" s="75"/>
    </row>
    <row r="17" spans="1:23" x14ac:dyDescent="0.4">
      <c r="A17" s="12">
        <v>13</v>
      </c>
      <c r="B17" s="13"/>
      <c r="C17" s="177"/>
      <c r="D17" s="178"/>
      <c r="E17" s="179"/>
      <c r="F17" s="178"/>
      <c r="G17" s="178"/>
      <c r="H17" s="178"/>
      <c r="I17" s="178"/>
      <c r="J17" s="178"/>
      <c r="K17" s="71"/>
      <c r="M17" s="18">
        <v>27</v>
      </c>
      <c r="N17" s="13" t="s">
        <v>140</v>
      </c>
      <c r="O17" s="177">
        <v>900</v>
      </c>
      <c r="P17" s="178">
        <v>500</v>
      </c>
      <c r="Q17" s="179">
        <v>400</v>
      </c>
      <c r="R17" s="179"/>
      <c r="S17" s="179"/>
      <c r="T17" s="179"/>
      <c r="U17" s="179"/>
      <c r="V17" s="179"/>
      <c r="W17" s="75"/>
    </row>
    <row r="18" spans="1:23" ht="18.75" thickBot="1" x14ac:dyDescent="0.45">
      <c r="A18" s="12">
        <v>14</v>
      </c>
      <c r="B18" s="19"/>
      <c r="C18" s="180"/>
      <c r="D18" s="181"/>
      <c r="E18" s="182"/>
      <c r="F18" s="181"/>
      <c r="G18" s="181"/>
      <c r="H18" s="181"/>
      <c r="I18" s="181"/>
      <c r="J18" s="181"/>
      <c r="K18" s="73"/>
      <c r="M18" s="18">
        <v>28</v>
      </c>
      <c r="N18" s="13" t="s">
        <v>141</v>
      </c>
      <c r="O18" s="177">
        <v>850</v>
      </c>
      <c r="P18" s="178">
        <v>350</v>
      </c>
      <c r="Q18" s="179">
        <v>500</v>
      </c>
      <c r="R18" s="179"/>
      <c r="S18" s="179"/>
      <c r="T18" s="179"/>
      <c r="U18" s="179"/>
      <c r="V18" s="179"/>
      <c r="W18" s="75"/>
    </row>
    <row r="19" spans="1:23" ht="18.75" thickTop="1" x14ac:dyDescent="0.4">
      <c r="A19" s="183"/>
      <c r="B19" s="184"/>
      <c r="C19" s="200">
        <f>SUBTOTAL(109,テーブル1517[総世帯数])</f>
        <v>3350</v>
      </c>
      <c r="D19" s="201">
        <f>SUBTOTAL(109,テーブル1517[戸建て])</f>
        <v>1950</v>
      </c>
      <c r="E19" s="201">
        <f>SUBTOTAL(109,テーブル1517[集合住宅])</f>
        <v>1400</v>
      </c>
      <c r="F19" s="201"/>
      <c r="G19" s="201"/>
      <c r="H19" s="201"/>
      <c r="I19" s="201"/>
      <c r="J19" s="201"/>
      <c r="K19" s="197"/>
      <c r="M19" s="18">
        <v>29</v>
      </c>
      <c r="N19" s="13" t="s">
        <v>142</v>
      </c>
      <c r="O19" s="177">
        <v>450</v>
      </c>
      <c r="P19" s="178">
        <v>250</v>
      </c>
      <c r="Q19" s="179">
        <v>200</v>
      </c>
      <c r="R19" s="179"/>
      <c r="S19" s="179"/>
      <c r="T19" s="179"/>
      <c r="U19" s="179"/>
      <c r="V19" s="179"/>
      <c r="W19" s="75"/>
    </row>
    <row r="20" spans="1:23" x14ac:dyDescent="0.4">
      <c r="M20" s="18">
        <v>30</v>
      </c>
      <c r="N20" s="13" t="s">
        <v>143</v>
      </c>
      <c r="O20" s="177">
        <v>600</v>
      </c>
      <c r="P20" s="178">
        <v>300</v>
      </c>
      <c r="Q20" s="179">
        <v>300</v>
      </c>
      <c r="R20" s="179"/>
      <c r="S20" s="179"/>
      <c r="T20" s="179"/>
      <c r="U20" s="179"/>
      <c r="V20" s="179"/>
      <c r="W20" s="75"/>
    </row>
    <row r="21" spans="1:23" ht="18" customHeight="1" x14ac:dyDescent="0.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M21" s="18">
        <v>31</v>
      </c>
      <c r="N21" s="13"/>
      <c r="O21" s="177"/>
      <c r="P21" s="178"/>
      <c r="Q21" s="179"/>
      <c r="R21" s="179"/>
      <c r="S21" s="179"/>
      <c r="T21" s="179"/>
      <c r="U21" s="179"/>
      <c r="V21" s="179"/>
      <c r="W21" s="75"/>
    </row>
    <row r="22" spans="1:23" ht="18" customHeight="1" x14ac:dyDescent="0.4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2"/>
      <c r="M22" s="18">
        <v>32</v>
      </c>
      <c r="N22" s="13"/>
      <c r="O22" s="177"/>
      <c r="P22" s="178"/>
      <c r="Q22" s="179"/>
      <c r="R22" s="179"/>
      <c r="S22" s="179"/>
      <c r="T22" s="179"/>
      <c r="U22" s="179"/>
      <c r="V22" s="179"/>
      <c r="W22" s="75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6" t="s">
        <v>72</v>
      </c>
      <c r="H23" s="166" t="s">
        <v>73</v>
      </c>
      <c r="I23" s="166" t="s">
        <v>74</v>
      </c>
      <c r="J23" s="166" t="s">
        <v>75</v>
      </c>
      <c r="K23" s="169" t="s">
        <v>86</v>
      </c>
      <c r="M23" s="18">
        <v>33</v>
      </c>
      <c r="N23" s="13"/>
      <c r="O23" s="177"/>
      <c r="P23" s="178"/>
      <c r="Q23" s="179"/>
      <c r="R23" s="179"/>
      <c r="S23" s="179"/>
      <c r="T23" s="179"/>
      <c r="U23" s="179"/>
      <c r="V23" s="179"/>
      <c r="W23" s="75"/>
    </row>
    <row r="24" spans="1:23" x14ac:dyDescent="0.4">
      <c r="A24" s="32">
        <v>47</v>
      </c>
      <c r="B24" s="208" t="s">
        <v>156</v>
      </c>
      <c r="C24" s="177">
        <v>250</v>
      </c>
      <c r="D24" s="178">
        <v>250</v>
      </c>
      <c r="E24" s="179">
        <v>0</v>
      </c>
      <c r="F24" s="178"/>
      <c r="G24" s="178"/>
      <c r="H24" s="178"/>
      <c r="I24" s="178"/>
      <c r="J24" s="178"/>
      <c r="K24" s="74"/>
      <c r="M24" s="18">
        <v>34</v>
      </c>
      <c r="N24" s="13"/>
      <c r="O24" s="177"/>
      <c r="P24" s="178"/>
      <c r="Q24" s="179"/>
      <c r="R24" s="179"/>
      <c r="S24" s="179"/>
      <c r="T24" s="179"/>
      <c r="U24" s="179"/>
      <c r="V24" s="179"/>
      <c r="W24" s="75"/>
    </row>
    <row r="25" spans="1:23" x14ac:dyDescent="0.4">
      <c r="A25" s="32">
        <v>48</v>
      </c>
      <c r="B25" s="13" t="s">
        <v>144</v>
      </c>
      <c r="C25" s="177">
        <v>650</v>
      </c>
      <c r="D25" s="178">
        <v>300</v>
      </c>
      <c r="E25" s="179">
        <v>350</v>
      </c>
      <c r="F25" s="178"/>
      <c r="G25" s="178"/>
      <c r="H25" s="178"/>
      <c r="I25" s="178"/>
      <c r="J25" s="178"/>
      <c r="K25" s="178"/>
      <c r="M25" s="18">
        <v>35</v>
      </c>
      <c r="N25" s="13"/>
      <c r="O25" s="177"/>
      <c r="P25" s="178"/>
      <c r="Q25" s="179"/>
      <c r="R25" s="179"/>
      <c r="S25" s="179"/>
      <c r="T25" s="179"/>
      <c r="U25" s="179"/>
      <c r="V25" s="179"/>
      <c r="W25" s="75"/>
    </row>
    <row r="26" spans="1:23" x14ac:dyDescent="0.4">
      <c r="A26" s="32">
        <v>49</v>
      </c>
      <c r="B26" s="13" t="s">
        <v>145</v>
      </c>
      <c r="C26" s="177">
        <v>900</v>
      </c>
      <c r="D26" s="178">
        <v>400</v>
      </c>
      <c r="E26" s="179">
        <v>500</v>
      </c>
      <c r="F26" s="178"/>
      <c r="G26" s="178"/>
      <c r="H26" s="178"/>
      <c r="I26" s="178"/>
      <c r="J26" s="178"/>
      <c r="K26" s="178"/>
      <c r="M26" s="18">
        <v>36</v>
      </c>
      <c r="N26" s="13"/>
      <c r="O26" s="177"/>
      <c r="P26" s="178"/>
      <c r="Q26" s="179"/>
      <c r="R26" s="179"/>
      <c r="S26" s="179"/>
      <c r="T26" s="179"/>
      <c r="U26" s="179"/>
      <c r="V26" s="179"/>
      <c r="W26" s="75"/>
    </row>
    <row r="27" spans="1:23" x14ac:dyDescent="0.4">
      <c r="A27" s="32">
        <v>50</v>
      </c>
      <c r="B27" s="13" t="s">
        <v>146</v>
      </c>
      <c r="C27" s="177">
        <v>600</v>
      </c>
      <c r="D27" s="178">
        <v>600</v>
      </c>
      <c r="E27" s="179">
        <v>0</v>
      </c>
      <c r="F27" s="178"/>
      <c r="G27" s="178"/>
      <c r="H27" s="178"/>
      <c r="I27" s="178"/>
      <c r="J27" s="178"/>
      <c r="K27" s="178"/>
      <c r="M27" s="18">
        <v>37</v>
      </c>
      <c r="N27" s="13"/>
      <c r="O27" s="177"/>
      <c r="P27" s="178"/>
      <c r="Q27" s="179"/>
      <c r="R27" s="179"/>
      <c r="S27" s="179"/>
      <c r="T27" s="179"/>
      <c r="U27" s="179"/>
      <c r="V27" s="179"/>
      <c r="W27" s="75"/>
    </row>
    <row r="28" spans="1:23" x14ac:dyDescent="0.4">
      <c r="A28" s="32">
        <v>51</v>
      </c>
      <c r="B28" s="13" t="s">
        <v>147</v>
      </c>
      <c r="C28" s="177">
        <v>700</v>
      </c>
      <c r="D28" s="178">
        <v>400</v>
      </c>
      <c r="E28" s="179">
        <v>300</v>
      </c>
      <c r="F28" s="178"/>
      <c r="G28" s="178"/>
      <c r="H28" s="178"/>
      <c r="I28" s="178"/>
      <c r="J28" s="178"/>
      <c r="K28" s="178"/>
      <c r="M28" s="18">
        <v>38</v>
      </c>
      <c r="N28" s="13"/>
      <c r="O28" s="177"/>
      <c r="P28" s="178"/>
      <c r="Q28" s="179"/>
      <c r="R28" s="179"/>
      <c r="S28" s="179"/>
      <c r="T28" s="179"/>
      <c r="U28" s="179"/>
      <c r="V28" s="179"/>
      <c r="W28" s="75"/>
    </row>
    <row r="29" spans="1:23" x14ac:dyDescent="0.4">
      <c r="A29" s="32">
        <v>52</v>
      </c>
      <c r="B29" s="13" t="s">
        <v>148</v>
      </c>
      <c r="C29" s="177">
        <v>600</v>
      </c>
      <c r="D29" s="178">
        <v>300</v>
      </c>
      <c r="E29" s="179">
        <v>300</v>
      </c>
      <c r="F29" s="178"/>
      <c r="G29" s="178"/>
      <c r="H29" s="178"/>
      <c r="I29" s="178"/>
      <c r="J29" s="178"/>
      <c r="K29" s="178"/>
      <c r="M29" s="18">
        <v>39</v>
      </c>
      <c r="N29" s="13"/>
      <c r="O29" s="177"/>
      <c r="P29" s="178"/>
      <c r="Q29" s="179"/>
      <c r="R29" s="179"/>
      <c r="S29" s="179"/>
      <c r="T29" s="179"/>
      <c r="U29" s="179"/>
      <c r="V29" s="179"/>
      <c r="W29" s="75"/>
    </row>
    <row r="30" spans="1:23" x14ac:dyDescent="0.4">
      <c r="A30" s="32">
        <v>53</v>
      </c>
      <c r="B30" s="208" t="s">
        <v>149</v>
      </c>
      <c r="C30" s="177">
        <v>450</v>
      </c>
      <c r="D30" s="178">
        <v>250</v>
      </c>
      <c r="E30" s="179">
        <v>200</v>
      </c>
      <c r="F30" s="178"/>
      <c r="G30" s="178"/>
      <c r="H30" s="178"/>
      <c r="I30" s="178"/>
      <c r="J30" s="178"/>
      <c r="K30" s="178"/>
      <c r="M30" s="18">
        <v>40</v>
      </c>
      <c r="N30" s="13"/>
      <c r="O30" s="177"/>
      <c r="P30" s="178"/>
      <c r="Q30" s="179"/>
      <c r="R30" s="179"/>
      <c r="S30" s="179"/>
      <c r="T30" s="179"/>
      <c r="U30" s="179"/>
      <c r="V30" s="179"/>
      <c r="W30" s="75"/>
    </row>
    <row r="31" spans="1:23" x14ac:dyDescent="0.4">
      <c r="A31" s="32">
        <v>54</v>
      </c>
      <c r="B31" s="208" t="s">
        <v>150</v>
      </c>
      <c r="C31" s="177">
        <v>150</v>
      </c>
      <c r="D31" s="178">
        <v>150</v>
      </c>
      <c r="E31" s="179">
        <v>0</v>
      </c>
      <c r="F31" s="178"/>
      <c r="G31" s="178"/>
      <c r="H31" s="178"/>
      <c r="I31" s="178"/>
      <c r="J31" s="178"/>
      <c r="K31" s="178"/>
      <c r="M31" s="18">
        <v>41</v>
      </c>
      <c r="N31" s="13"/>
      <c r="O31" s="177"/>
      <c r="P31" s="178"/>
      <c r="Q31" s="179"/>
      <c r="R31" s="179"/>
      <c r="S31" s="179"/>
      <c r="T31" s="179"/>
      <c r="U31" s="179"/>
      <c r="V31" s="179"/>
      <c r="W31" s="75"/>
    </row>
    <row r="32" spans="1:23" x14ac:dyDescent="0.4">
      <c r="A32" s="32">
        <v>55</v>
      </c>
      <c r="B32" s="208" t="s">
        <v>151</v>
      </c>
      <c r="C32" s="177">
        <v>500</v>
      </c>
      <c r="D32" s="178">
        <v>250</v>
      </c>
      <c r="E32" s="179">
        <v>250</v>
      </c>
      <c r="F32" s="178"/>
      <c r="G32" s="178"/>
      <c r="H32" s="178"/>
      <c r="I32" s="178"/>
      <c r="J32" s="178"/>
      <c r="K32" s="178"/>
      <c r="M32" s="18">
        <v>42</v>
      </c>
      <c r="N32" s="13"/>
      <c r="O32" s="177"/>
      <c r="P32" s="178"/>
      <c r="Q32" s="179"/>
      <c r="R32" s="179"/>
      <c r="S32" s="179"/>
      <c r="T32" s="179"/>
      <c r="U32" s="179"/>
      <c r="V32" s="179"/>
      <c r="W32" s="75"/>
    </row>
    <row r="33" spans="1:24" x14ac:dyDescent="0.4">
      <c r="A33" s="32">
        <v>56</v>
      </c>
      <c r="B33" s="208" t="s">
        <v>152</v>
      </c>
      <c r="C33" s="177">
        <v>650</v>
      </c>
      <c r="D33" s="178">
        <v>450</v>
      </c>
      <c r="E33" s="179">
        <v>200</v>
      </c>
      <c r="F33" s="178"/>
      <c r="G33" s="178"/>
      <c r="H33" s="178"/>
      <c r="I33" s="178"/>
      <c r="J33" s="178"/>
      <c r="K33" s="178"/>
      <c r="M33" s="18">
        <v>43</v>
      </c>
      <c r="N33" s="13"/>
      <c r="O33" s="177"/>
      <c r="P33" s="178"/>
      <c r="Q33" s="179"/>
      <c r="R33" s="179"/>
      <c r="S33" s="179"/>
      <c r="T33" s="179"/>
      <c r="U33" s="179"/>
      <c r="V33" s="179"/>
      <c r="W33" s="75"/>
    </row>
    <row r="34" spans="1:24" x14ac:dyDescent="0.4">
      <c r="A34" s="32">
        <v>57</v>
      </c>
      <c r="B34" s="208" t="s">
        <v>153</v>
      </c>
      <c r="C34" s="177">
        <v>900</v>
      </c>
      <c r="D34" s="178">
        <v>300</v>
      </c>
      <c r="E34" s="179">
        <v>600</v>
      </c>
      <c r="F34" s="178"/>
      <c r="G34" s="178"/>
      <c r="H34" s="178"/>
      <c r="I34" s="178"/>
      <c r="J34" s="178"/>
      <c r="K34" s="178"/>
      <c r="M34" s="18">
        <v>44</v>
      </c>
      <c r="N34" s="13"/>
      <c r="O34" s="177"/>
      <c r="P34" s="178"/>
      <c r="Q34" s="179"/>
      <c r="R34" s="179"/>
      <c r="S34" s="179"/>
      <c r="T34" s="179"/>
      <c r="U34" s="179"/>
      <c r="V34" s="179"/>
      <c r="W34" s="75"/>
    </row>
    <row r="35" spans="1:24" x14ac:dyDescent="0.4">
      <c r="A35" s="32">
        <v>58</v>
      </c>
      <c r="B35" s="208" t="s">
        <v>154</v>
      </c>
      <c r="C35" s="177">
        <v>700</v>
      </c>
      <c r="D35" s="178">
        <v>450</v>
      </c>
      <c r="E35" s="179">
        <v>250</v>
      </c>
      <c r="F35" s="178"/>
      <c r="G35" s="178"/>
      <c r="H35" s="178"/>
      <c r="I35" s="178"/>
      <c r="J35" s="178"/>
      <c r="K35" s="178"/>
      <c r="M35" s="18">
        <v>45</v>
      </c>
      <c r="N35" s="13"/>
      <c r="O35" s="177"/>
      <c r="P35" s="178"/>
      <c r="Q35" s="179"/>
      <c r="R35" s="179"/>
      <c r="S35" s="179"/>
      <c r="T35" s="179"/>
      <c r="U35" s="179"/>
      <c r="V35" s="179"/>
      <c r="W35" s="75"/>
    </row>
    <row r="36" spans="1:24" x14ac:dyDescent="0.4">
      <c r="A36" s="32">
        <v>59</v>
      </c>
      <c r="B36" s="208" t="s">
        <v>155</v>
      </c>
      <c r="C36" s="177">
        <v>700</v>
      </c>
      <c r="D36" s="178">
        <v>400</v>
      </c>
      <c r="E36" s="179">
        <v>300</v>
      </c>
      <c r="F36" s="178"/>
      <c r="G36" s="178"/>
      <c r="H36" s="178"/>
      <c r="I36" s="178"/>
      <c r="J36" s="178"/>
      <c r="K36" s="178"/>
      <c r="M36" s="18">
        <v>46</v>
      </c>
      <c r="N36" s="19"/>
      <c r="O36" s="180"/>
      <c r="P36" s="181"/>
      <c r="Q36" s="182"/>
      <c r="R36" s="182"/>
      <c r="S36" s="182"/>
      <c r="T36" s="182"/>
      <c r="U36" s="182"/>
      <c r="V36" s="182"/>
      <c r="W36" s="77"/>
    </row>
    <row r="37" spans="1:24" x14ac:dyDescent="0.4">
      <c r="A37" s="32">
        <v>60</v>
      </c>
      <c r="B37" s="13"/>
      <c r="C37" s="177"/>
      <c r="D37" s="178"/>
      <c r="E37" s="179"/>
      <c r="F37" s="178"/>
      <c r="G37" s="178"/>
      <c r="H37" s="178"/>
      <c r="I37" s="178"/>
      <c r="J37" s="178"/>
      <c r="K37" s="178"/>
      <c r="M37" s="18">
        <v>63</v>
      </c>
      <c r="N37" s="19"/>
      <c r="O37" s="180"/>
      <c r="P37" s="181"/>
      <c r="Q37" s="182"/>
      <c r="R37" s="182"/>
      <c r="S37" s="182"/>
      <c r="T37" s="182"/>
      <c r="U37" s="182"/>
      <c r="V37" s="182"/>
      <c r="W37" s="77"/>
    </row>
    <row r="38" spans="1:24" x14ac:dyDescent="0.4">
      <c r="A38" s="32">
        <v>61</v>
      </c>
      <c r="B38" s="13"/>
      <c r="C38" s="177"/>
      <c r="D38" s="178"/>
      <c r="E38" s="179"/>
      <c r="F38" s="178"/>
      <c r="G38" s="178"/>
      <c r="H38" s="178"/>
      <c r="I38" s="178"/>
      <c r="J38" s="178"/>
      <c r="K38" s="178"/>
      <c r="M38" s="18">
        <v>64</v>
      </c>
      <c r="N38" s="19"/>
      <c r="O38" s="180"/>
      <c r="P38" s="181"/>
      <c r="Q38" s="182"/>
      <c r="R38" s="182"/>
      <c r="S38" s="182"/>
      <c r="T38" s="182"/>
      <c r="U38" s="182"/>
      <c r="V38" s="182"/>
      <c r="W38" s="77"/>
    </row>
    <row r="39" spans="1:24" ht="18.75" thickBot="1" x14ac:dyDescent="0.45">
      <c r="A39" s="36">
        <v>62</v>
      </c>
      <c r="B39" s="37"/>
      <c r="C39" s="187"/>
      <c r="D39" s="188"/>
      <c r="E39" s="189"/>
      <c r="F39" s="188"/>
      <c r="G39" s="188"/>
      <c r="H39" s="188"/>
      <c r="I39" s="188"/>
      <c r="J39" s="188"/>
      <c r="K39" s="188"/>
      <c r="M39" s="185"/>
      <c r="N39" s="186"/>
      <c r="O39" s="192">
        <f>SUBTOTAL(109,テーブル3618[総世帯数])</f>
        <v>9900</v>
      </c>
      <c r="P39" s="193">
        <f>SUBTOTAL(109,テーブル3618[戸建て])</f>
        <v>4800</v>
      </c>
      <c r="Q39" s="193">
        <f>SUBTOTAL(109,テーブル3618[集合住宅])</f>
        <v>5100</v>
      </c>
      <c r="R39" s="193"/>
      <c r="S39" s="193"/>
      <c r="T39" s="193"/>
      <c r="U39" s="193"/>
      <c r="V39" s="193"/>
      <c r="W39" s="198"/>
    </row>
    <row r="40" spans="1:24" ht="18.75" thickTop="1" x14ac:dyDescent="0.4">
      <c r="A40" s="190"/>
      <c r="B40" s="191"/>
      <c r="C40" s="194">
        <f>SUBTOTAL(109,テーブル4719[総世帯数])</f>
        <v>7750</v>
      </c>
      <c r="D40" s="195">
        <f>SUBTOTAL(109,テーブル4719[戸建て])</f>
        <v>4500</v>
      </c>
      <c r="E40" s="196">
        <f>SUBTOTAL(109,テーブル4719[集合住宅])</f>
        <v>3250</v>
      </c>
      <c r="F40" s="195"/>
      <c r="G40" s="195"/>
      <c r="H40" s="195"/>
      <c r="I40" s="195"/>
      <c r="J40" s="195"/>
      <c r="K40" s="199"/>
    </row>
    <row r="42" spans="1:24" ht="30" x14ac:dyDescent="0.4">
      <c r="A42" s="210" t="s">
        <v>87</v>
      </c>
      <c r="B42" s="210"/>
      <c r="C42" s="210"/>
      <c r="D42" s="210"/>
      <c r="E42" s="134" t="s">
        <v>99</v>
      </c>
      <c r="F42" s="134" t="s">
        <v>118</v>
      </c>
      <c r="I42" s="211" t="s">
        <v>100</v>
      </c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3"/>
      <c r="X42" s="79"/>
    </row>
    <row r="43" spans="1:24" ht="30" x14ac:dyDescent="0.4">
      <c r="A43" s="66" t="s">
        <v>72</v>
      </c>
      <c r="B43" s="67">
        <v>44620</v>
      </c>
      <c r="C43" s="68" t="s">
        <v>85</v>
      </c>
      <c r="D43" s="67">
        <f>B43+5</f>
        <v>44625</v>
      </c>
      <c r="E43" s="136">
        <f>B43-5</f>
        <v>44615</v>
      </c>
      <c r="F43" s="202"/>
      <c r="I43" s="80" t="s">
        <v>81</v>
      </c>
      <c r="J43" s="81"/>
      <c r="K43" s="81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</row>
    <row r="44" spans="1:24" ht="30" x14ac:dyDescent="0.4">
      <c r="A44" s="66" t="s">
        <v>73</v>
      </c>
      <c r="B44" s="67">
        <f>B43+7</f>
        <v>44627</v>
      </c>
      <c r="C44" s="68" t="s">
        <v>85</v>
      </c>
      <c r="D44" s="67">
        <f t="shared" ref="D44:D47" si="0">B44+5</f>
        <v>44632</v>
      </c>
      <c r="E44" s="136">
        <f>B44-5</f>
        <v>44622</v>
      </c>
      <c r="F44" s="202"/>
      <c r="I44" s="84" t="s">
        <v>84</v>
      </c>
      <c r="J44" s="85"/>
      <c r="K44" s="85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4" ht="30" x14ac:dyDescent="0.4">
      <c r="A45" s="66" t="s">
        <v>74</v>
      </c>
      <c r="B45" s="67">
        <f>B44+7</f>
        <v>44634</v>
      </c>
      <c r="C45" s="68" t="s">
        <v>85</v>
      </c>
      <c r="D45" s="67">
        <f t="shared" si="0"/>
        <v>44639</v>
      </c>
      <c r="E45" s="136">
        <f>B45-5</f>
        <v>44629</v>
      </c>
      <c r="F45" s="202"/>
      <c r="I45" s="84" t="s">
        <v>83</v>
      </c>
      <c r="J45" s="85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7"/>
    </row>
    <row r="46" spans="1:24" ht="30" x14ac:dyDescent="0.4">
      <c r="A46" s="66" t="s">
        <v>75</v>
      </c>
      <c r="B46" s="64">
        <f>B45+7</f>
        <v>44641</v>
      </c>
      <c r="C46" s="65" t="s">
        <v>85</v>
      </c>
      <c r="D46" s="67">
        <f t="shared" si="0"/>
        <v>44646</v>
      </c>
      <c r="E46" s="136">
        <f>B46-5</f>
        <v>44636</v>
      </c>
      <c r="F46" s="202"/>
      <c r="I46" s="88" t="s">
        <v>82</v>
      </c>
      <c r="J46" s="89"/>
      <c r="K46" s="89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1"/>
    </row>
    <row r="47" spans="1:24" ht="30" x14ac:dyDescent="0.4">
      <c r="A47" s="66" t="s">
        <v>86</v>
      </c>
      <c r="B47" s="64">
        <f>B46+7</f>
        <v>44648</v>
      </c>
      <c r="C47" s="65" t="s">
        <v>85</v>
      </c>
      <c r="D47" s="67">
        <f t="shared" si="0"/>
        <v>44653</v>
      </c>
      <c r="E47" s="136">
        <f>B47-5</f>
        <v>44643</v>
      </c>
      <c r="F47" s="202"/>
      <c r="I47" s="114" t="s">
        <v>90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</row>
    <row r="48" spans="1:24" ht="24" x14ac:dyDescent="0.4">
      <c r="I48" s="62" t="s">
        <v>88</v>
      </c>
      <c r="J48" s="63"/>
      <c r="K48" s="63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9:24" ht="24" x14ac:dyDescent="0.4">
      <c r="I49" s="115" t="s">
        <v>102</v>
      </c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/>
    </row>
    <row r="50" spans="9:24" ht="24" x14ac:dyDescent="0.4">
      <c r="I50" s="59" t="s">
        <v>89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</row>
    <row r="51" spans="9:24" ht="24" x14ac:dyDescent="0.4"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35" t="s">
        <v>92</v>
      </c>
      <c r="W51" s="1">
        <v>2.2000000000000002</v>
      </c>
      <c r="X51" s="35"/>
    </row>
  </sheetData>
  <mergeCells count="2">
    <mergeCell ref="A42:D42"/>
    <mergeCell ref="I42:W42"/>
  </mergeCells>
  <phoneticPr fontId="3"/>
  <conditionalFormatting sqref="B43:E47">
    <cfRule type="expression" dxfId="455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51"/>
  <sheetViews>
    <sheetView zoomScale="85" zoomScaleNormal="85" workbookViewId="0">
      <selection activeCell="F1" sqref="F1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125" style="1" customWidth="1"/>
    <col min="12" max="12" width="5.625" style="1" customWidth="1"/>
    <col min="13" max="13" width="10.625" style="1" customWidth="1"/>
    <col min="14" max="14" width="9.125" style="1" bestFit="1" customWidth="1"/>
    <col min="15" max="15" width="9.5" style="1" customWidth="1"/>
    <col min="16" max="16" width="9.125" style="1" customWidth="1"/>
    <col min="17" max="17" width="7.75" style="1" bestFit="1" customWidth="1"/>
    <col min="18" max="21" width="3.75" style="1" bestFit="1" customWidth="1"/>
    <col min="22" max="22" width="3.125" style="1" customWidth="1"/>
    <col min="23" max="16384" width="9" style="1"/>
  </cols>
  <sheetData>
    <row r="1" spans="1:21" ht="49.5" customHeight="1" x14ac:dyDescent="0.4">
      <c r="A1" s="54"/>
      <c r="B1" s="54" t="s">
        <v>121</v>
      </c>
      <c r="C1" s="54"/>
      <c r="D1" s="94">
        <v>10</v>
      </c>
      <c r="E1" s="55" t="s">
        <v>77</v>
      </c>
      <c r="F1" s="161" t="s">
        <v>168</v>
      </c>
      <c r="G1" s="54"/>
      <c r="H1" s="54"/>
      <c r="I1" s="54"/>
      <c r="J1" s="54"/>
      <c r="K1" s="54"/>
      <c r="L1" s="54"/>
      <c r="M1" s="54"/>
      <c r="N1" s="54"/>
      <c r="O1" s="54"/>
      <c r="P1" s="69"/>
      <c r="Q1" s="43"/>
      <c r="R1" s="43"/>
      <c r="S1" s="43"/>
      <c r="T1" s="43"/>
      <c r="U1" s="70" t="s">
        <v>80</v>
      </c>
    </row>
    <row r="2" spans="1:21" ht="18" customHeight="1" x14ac:dyDescent="0.4">
      <c r="A2" s="220"/>
      <c r="B2" s="221"/>
      <c r="C2" s="221"/>
      <c r="D2" s="221"/>
      <c r="E2" s="221"/>
      <c r="F2" s="205"/>
      <c r="G2" s="205"/>
      <c r="H2" s="205"/>
      <c r="I2" s="205"/>
      <c r="J2" s="45"/>
      <c r="L2" s="224"/>
      <c r="M2" s="225"/>
      <c r="N2" s="225"/>
      <c r="O2" s="225"/>
      <c r="P2" s="225"/>
      <c r="Q2" s="225"/>
      <c r="R2" s="225"/>
      <c r="S2" s="225"/>
      <c r="T2" s="225"/>
      <c r="U2" s="226"/>
    </row>
    <row r="3" spans="1:21" ht="18" customHeight="1" x14ac:dyDescent="0.4">
      <c r="A3" s="222"/>
      <c r="B3" s="223"/>
      <c r="C3" s="223"/>
      <c r="D3" s="223"/>
      <c r="E3" s="223"/>
      <c r="F3" s="206"/>
      <c r="G3" s="206"/>
      <c r="H3" s="206"/>
      <c r="I3" s="206"/>
      <c r="J3" s="47"/>
      <c r="L3" s="227"/>
      <c r="M3" s="228"/>
      <c r="N3" s="228"/>
      <c r="O3" s="228"/>
      <c r="P3" s="228"/>
      <c r="Q3" s="228"/>
      <c r="R3" s="228"/>
      <c r="S3" s="228"/>
      <c r="T3" s="228"/>
      <c r="U3" s="229"/>
    </row>
    <row r="4" spans="1:21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2" t="s">
        <v>72</v>
      </c>
      <c r="H4" s="162" t="s">
        <v>73</v>
      </c>
      <c r="I4" s="162" t="s">
        <v>74</v>
      </c>
      <c r="J4" s="162" t="s">
        <v>75</v>
      </c>
      <c r="L4" s="7" t="s">
        <v>5</v>
      </c>
      <c r="M4" s="8" t="s">
        <v>1</v>
      </c>
      <c r="N4" s="9" t="s">
        <v>2</v>
      </c>
      <c r="O4" s="10" t="s">
        <v>3</v>
      </c>
      <c r="P4" s="11" t="s">
        <v>4</v>
      </c>
      <c r="Q4" s="48" t="s">
        <v>76</v>
      </c>
      <c r="R4" s="164" t="s">
        <v>72</v>
      </c>
      <c r="S4" s="165" t="s">
        <v>73</v>
      </c>
      <c r="T4" s="165" t="s">
        <v>74</v>
      </c>
      <c r="U4" s="165" t="s">
        <v>75</v>
      </c>
    </row>
    <row r="5" spans="1:21" x14ac:dyDescent="0.4">
      <c r="A5" s="12">
        <v>1</v>
      </c>
      <c r="B5" s="13" t="s">
        <v>122</v>
      </c>
      <c r="C5" s="177">
        <v>500</v>
      </c>
      <c r="D5" s="178">
        <v>350</v>
      </c>
      <c r="E5" s="179">
        <v>150</v>
      </c>
      <c r="F5" s="178"/>
      <c r="G5" s="178"/>
      <c r="H5" s="178"/>
      <c r="I5" s="178"/>
      <c r="J5" s="178"/>
      <c r="L5" s="17">
        <v>15</v>
      </c>
      <c r="M5" s="13" t="s">
        <v>128</v>
      </c>
      <c r="N5" s="177">
        <v>350</v>
      </c>
      <c r="O5" s="178">
        <v>200</v>
      </c>
      <c r="P5" s="179">
        <v>150</v>
      </c>
      <c r="Q5" s="179"/>
      <c r="R5" s="179"/>
      <c r="S5" s="179"/>
      <c r="T5" s="179"/>
      <c r="U5" s="179"/>
    </row>
    <row r="6" spans="1:21" x14ac:dyDescent="0.4">
      <c r="A6" s="12">
        <v>2</v>
      </c>
      <c r="B6" s="13" t="s">
        <v>123</v>
      </c>
      <c r="C6" s="177">
        <v>500</v>
      </c>
      <c r="D6" s="178">
        <v>350</v>
      </c>
      <c r="E6" s="179">
        <v>150</v>
      </c>
      <c r="F6" s="178"/>
      <c r="G6" s="178"/>
      <c r="H6" s="178"/>
      <c r="I6" s="178"/>
      <c r="J6" s="178"/>
      <c r="L6" s="18">
        <v>16</v>
      </c>
      <c r="M6" s="13" t="s">
        <v>129</v>
      </c>
      <c r="N6" s="177">
        <v>450</v>
      </c>
      <c r="O6" s="178">
        <v>350</v>
      </c>
      <c r="P6" s="179">
        <v>100</v>
      </c>
      <c r="Q6" s="179"/>
      <c r="R6" s="179"/>
      <c r="S6" s="179"/>
      <c r="T6" s="179"/>
      <c r="U6" s="179"/>
    </row>
    <row r="7" spans="1:21" x14ac:dyDescent="0.4">
      <c r="A7" s="12">
        <v>3</v>
      </c>
      <c r="B7" s="13" t="s">
        <v>124</v>
      </c>
      <c r="C7" s="177">
        <v>500</v>
      </c>
      <c r="D7" s="178">
        <v>400</v>
      </c>
      <c r="E7" s="179">
        <v>100</v>
      </c>
      <c r="F7" s="178"/>
      <c r="G7" s="178"/>
      <c r="H7" s="178"/>
      <c r="I7" s="178"/>
      <c r="J7" s="178"/>
      <c r="L7" s="18">
        <v>17</v>
      </c>
      <c r="M7" s="13" t="s">
        <v>130</v>
      </c>
      <c r="N7" s="177">
        <v>700</v>
      </c>
      <c r="O7" s="178">
        <v>500</v>
      </c>
      <c r="P7" s="179">
        <v>200</v>
      </c>
      <c r="Q7" s="179"/>
      <c r="R7" s="179"/>
      <c r="S7" s="179"/>
      <c r="T7" s="179"/>
      <c r="U7" s="179"/>
    </row>
    <row r="8" spans="1:21" x14ac:dyDescent="0.4">
      <c r="A8" s="12">
        <v>4</v>
      </c>
      <c r="B8" s="13" t="s">
        <v>125</v>
      </c>
      <c r="C8" s="177">
        <v>600</v>
      </c>
      <c r="D8" s="178">
        <v>300</v>
      </c>
      <c r="E8" s="179">
        <v>300</v>
      </c>
      <c r="F8" s="178"/>
      <c r="G8" s="178"/>
      <c r="H8" s="178"/>
      <c r="I8" s="178"/>
      <c r="J8" s="178"/>
      <c r="L8" s="18">
        <v>18</v>
      </c>
      <c r="M8" s="13" t="s">
        <v>131</v>
      </c>
      <c r="N8" s="177">
        <v>500</v>
      </c>
      <c r="O8" s="178">
        <v>300</v>
      </c>
      <c r="P8" s="179">
        <v>200</v>
      </c>
      <c r="Q8" s="179"/>
      <c r="R8" s="179"/>
      <c r="S8" s="179"/>
      <c r="T8" s="179"/>
      <c r="U8" s="179"/>
    </row>
    <row r="9" spans="1:21" x14ac:dyDescent="0.4">
      <c r="A9" s="12">
        <v>5</v>
      </c>
      <c r="B9" s="13" t="s">
        <v>126</v>
      </c>
      <c r="C9" s="177">
        <v>450</v>
      </c>
      <c r="D9" s="178">
        <v>400</v>
      </c>
      <c r="E9" s="179">
        <v>50</v>
      </c>
      <c r="F9" s="178"/>
      <c r="G9" s="178"/>
      <c r="H9" s="178"/>
      <c r="I9" s="178"/>
      <c r="J9" s="178"/>
      <c r="L9" s="18">
        <v>19</v>
      </c>
      <c r="M9" s="207" t="s">
        <v>132</v>
      </c>
      <c r="N9" s="177">
        <v>500</v>
      </c>
      <c r="O9" s="178">
        <v>350</v>
      </c>
      <c r="P9" s="179">
        <v>150</v>
      </c>
      <c r="Q9" s="179"/>
      <c r="R9" s="179"/>
      <c r="S9" s="179"/>
      <c r="T9" s="179"/>
      <c r="U9" s="179"/>
    </row>
    <row r="10" spans="1:21" x14ac:dyDescent="0.4">
      <c r="A10" s="12">
        <v>6</v>
      </c>
      <c r="B10" s="13" t="s">
        <v>127</v>
      </c>
      <c r="C10" s="177">
        <v>500</v>
      </c>
      <c r="D10" s="178">
        <v>400</v>
      </c>
      <c r="E10" s="179">
        <v>100</v>
      </c>
      <c r="F10" s="178"/>
      <c r="G10" s="178"/>
      <c r="H10" s="178"/>
      <c r="I10" s="178"/>
      <c r="J10" s="178"/>
      <c r="L10" s="18">
        <v>20</v>
      </c>
      <c r="M10" s="207" t="s">
        <v>133</v>
      </c>
      <c r="N10" s="177">
        <v>650</v>
      </c>
      <c r="O10" s="178">
        <v>250</v>
      </c>
      <c r="P10" s="179">
        <v>400</v>
      </c>
      <c r="Q10" s="179"/>
      <c r="R10" s="179"/>
      <c r="S10" s="179"/>
      <c r="T10" s="179"/>
      <c r="U10" s="179"/>
    </row>
    <row r="11" spans="1:21" x14ac:dyDescent="0.4">
      <c r="A11" s="12">
        <v>7</v>
      </c>
      <c r="B11" s="13"/>
      <c r="C11" s="177"/>
      <c r="D11" s="178"/>
      <c r="E11" s="179"/>
      <c r="F11" s="178"/>
      <c r="G11" s="178"/>
      <c r="H11" s="178"/>
      <c r="I11" s="178"/>
      <c r="J11" s="178"/>
      <c r="L11" s="18">
        <v>21</v>
      </c>
      <c r="M11" s="13" t="s">
        <v>134</v>
      </c>
      <c r="N11" s="177">
        <v>500</v>
      </c>
      <c r="O11" s="178">
        <v>200</v>
      </c>
      <c r="P11" s="179">
        <v>300</v>
      </c>
      <c r="Q11" s="179"/>
      <c r="R11" s="179"/>
      <c r="S11" s="179"/>
      <c r="T11" s="179"/>
      <c r="U11" s="179"/>
    </row>
    <row r="12" spans="1:21" x14ac:dyDescent="0.4">
      <c r="A12" s="12">
        <v>8</v>
      </c>
      <c r="B12" s="13"/>
      <c r="C12" s="177"/>
      <c r="D12" s="178"/>
      <c r="E12" s="179"/>
      <c r="F12" s="178"/>
      <c r="G12" s="178"/>
      <c r="H12" s="178"/>
      <c r="I12" s="178"/>
      <c r="J12" s="178"/>
      <c r="L12" s="18">
        <v>22</v>
      </c>
      <c r="M12" s="13" t="s">
        <v>135</v>
      </c>
      <c r="N12" s="177">
        <v>600</v>
      </c>
      <c r="O12" s="178">
        <v>400</v>
      </c>
      <c r="P12" s="179">
        <v>200</v>
      </c>
      <c r="Q12" s="179"/>
      <c r="R12" s="179"/>
      <c r="S12" s="179"/>
      <c r="T12" s="179"/>
      <c r="U12" s="179"/>
    </row>
    <row r="13" spans="1:21" x14ac:dyDescent="0.4">
      <c r="A13" s="12">
        <v>9</v>
      </c>
      <c r="B13" s="13"/>
      <c r="C13" s="177"/>
      <c r="D13" s="178"/>
      <c r="E13" s="179"/>
      <c r="F13" s="178"/>
      <c r="G13" s="178"/>
      <c r="H13" s="178"/>
      <c r="I13" s="178"/>
      <c r="J13" s="178"/>
      <c r="L13" s="18">
        <v>23</v>
      </c>
      <c r="M13" s="13" t="s">
        <v>136</v>
      </c>
      <c r="N13" s="177">
        <v>650</v>
      </c>
      <c r="O13" s="178">
        <v>400</v>
      </c>
      <c r="P13" s="179">
        <v>250</v>
      </c>
      <c r="Q13" s="179"/>
      <c r="R13" s="179"/>
      <c r="S13" s="179"/>
      <c r="T13" s="179"/>
      <c r="U13" s="179"/>
    </row>
    <row r="14" spans="1:21" x14ac:dyDescent="0.4">
      <c r="A14" s="12">
        <v>10</v>
      </c>
      <c r="B14" s="13"/>
      <c r="C14" s="177"/>
      <c r="D14" s="178"/>
      <c r="E14" s="179"/>
      <c r="F14" s="178"/>
      <c r="G14" s="178"/>
      <c r="H14" s="178"/>
      <c r="I14" s="178"/>
      <c r="J14" s="178"/>
      <c r="L14" s="18">
        <v>24</v>
      </c>
      <c r="M14" s="13" t="s">
        <v>137</v>
      </c>
      <c r="N14" s="177">
        <v>800</v>
      </c>
      <c r="O14" s="178">
        <v>400</v>
      </c>
      <c r="P14" s="179">
        <v>400</v>
      </c>
      <c r="Q14" s="179"/>
      <c r="R14" s="179"/>
      <c r="S14" s="179"/>
      <c r="T14" s="179"/>
      <c r="U14" s="179"/>
    </row>
    <row r="15" spans="1:21" x14ac:dyDescent="0.4">
      <c r="A15" s="12">
        <v>11</v>
      </c>
      <c r="B15" s="13"/>
      <c r="C15" s="177"/>
      <c r="D15" s="178"/>
      <c r="E15" s="179"/>
      <c r="F15" s="178"/>
      <c r="G15" s="178"/>
      <c r="H15" s="178"/>
      <c r="I15" s="178"/>
      <c r="J15" s="178"/>
      <c r="L15" s="18">
        <v>25</v>
      </c>
      <c r="M15" s="13" t="s">
        <v>138</v>
      </c>
      <c r="N15" s="177">
        <v>650</v>
      </c>
      <c r="O15" s="178">
        <v>350</v>
      </c>
      <c r="P15" s="179">
        <v>300</v>
      </c>
      <c r="Q15" s="179"/>
      <c r="R15" s="179"/>
      <c r="S15" s="179"/>
      <c r="T15" s="179"/>
      <c r="U15" s="179"/>
    </row>
    <row r="16" spans="1:21" x14ac:dyDescent="0.4">
      <c r="A16" s="12">
        <v>12</v>
      </c>
      <c r="B16" s="13"/>
      <c r="C16" s="177"/>
      <c r="D16" s="178"/>
      <c r="E16" s="179"/>
      <c r="F16" s="178"/>
      <c r="G16" s="178"/>
      <c r="H16" s="178"/>
      <c r="I16" s="178"/>
      <c r="J16" s="178"/>
      <c r="L16" s="18">
        <v>26</v>
      </c>
      <c r="M16" s="13" t="s">
        <v>139</v>
      </c>
      <c r="N16" s="177">
        <v>700</v>
      </c>
      <c r="O16" s="178">
        <v>400</v>
      </c>
      <c r="P16" s="179">
        <v>300</v>
      </c>
      <c r="Q16" s="179"/>
      <c r="R16" s="179"/>
      <c r="S16" s="179"/>
      <c r="T16" s="179"/>
      <c r="U16" s="179"/>
    </row>
    <row r="17" spans="1:21" x14ac:dyDescent="0.4">
      <c r="A17" s="12">
        <v>13</v>
      </c>
      <c r="B17" s="13"/>
      <c r="C17" s="177"/>
      <c r="D17" s="178"/>
      <c r="E17" s="179"/>
      <c r="F17" s="178"/>
      <c r="G17" s="178"/>
      <c r="H17" s="178"/>
      <c r="I17" s="178"/>
      <c r="J17" s="178"/>
      <c r="L17" s="18">
        <v>27</v>
      </c>
      <c r="M17" s="13" t="s">
        <v>140</v>
      </c>
      <c r="N17" s="177">
        <v>900</v>
      </c>
      <c r="O17" s="178">
        <v>500</v>
      </c>
      <c r="P17" s="179">
        <v>400</v>
      </c>
      <c r="Q17" s="179"/>
      <c r="R17" s="179"/>
      <c r="S17" s="179"/>
      <c r="T17" s="179"/>
      <c r="U17" s="179"/>
    </row>
    <row r="18" spans="1:21" ht="18.75" thickBot="1" x14ac:dyDescent="0.45">
      <c r="A18" s="12">
        <v>14</v>
      </c>
      <c r="B18" s="19"/>
      <c r="C18" s="180"/>
      <c r="D18" s="181"/>
      <c r="E18" s="182"/>
      <c r="F18" s="181"/>
      <c r="G18" s="181"/>
      <c r="H18" s="181"/>
      <c r="I18" s="181"/>
      <c r="J18" s="181"/>
      <c r="L18" s="18">
        <v>28</v>
      </c>
      <c r="M18" s="13" t="s">
        <v>141</v>
      </c>
      <c r="N18" s="177">
        <v>900</v>
      </c>
      <c r="O18" s="178">
        <v>350</v>
      </c>
      <c r="P18" s="179">
        <v>550</v>
      </c>
      <c r="Q18" s="179"/>
      <c r="R18" s="179"/>
      <c r="S18" s="179"/>
      <c r="T18" s="179"/>
      <c r="U18" s="179"/>
    </row>
    <row r="19" spans="1:21" ht="18.75" thickTop="1" x14ac:dyDescent="0.4">
      <c r="A19" s="183"/>
      <c r="B19" s="184"/>
      <c r="C19" s="25">
        <f>SUBTOTAL(109,テーブル11411[総世帯数])</f>
        <v>3050</v>
      </c>
      <c r="D19" s="26">
        <f>SUBTOTAL(109,テーブル11411[戸建て])</f>
        <v>2200</v>
      </c>
      <c r="E19" s="26">
        <f>SUBTOTAL(109,テーブル11411[集合住宅])</f>
        <v>850</v>
      </c>
      <c r="F19" s="26"/>
      <c r="G19" s="26"/>
      <c r="H19" s="26"/>
      <c r="I19" s="26"/>
      <c r="J19" s="26"/>
      <c r="L19" s="18">
        <v>29</v>
      </c>
      <c r="M19" s="13" t="s">
        <v>142</v>
      </c>
      <c r="N19" s="177">
        <v>500</v>
      </c>
      <c r="O19" s="178">
        <v>300</v>
      </c>
      <c r="P19" s="179">
        <v>200</v>
      </c>
      <c r="Q19" s="179"/>
      <c r="R19" s="179"/>
      <c r="S19" s="179"/>
      <c r="T19" s="179"/>
      <c r="U19" s="179"/>
    </row>
    <row r="20" spans="1:21" x14ac:dyDescent="0.4">
      <c r="L20" s="18">
        <v>30</v>
      </c>
      <c r="M20" s="13" t="s">
        <v>143</v>
      </c>
      <c r="N20" s="177">
        <v>600</v>
      </c>
      <c r="O20" s="178">
        <v>300</v>
      </c>
      <c r="P20" s="179">
        <v>300</v>
      </c>
      <c r="Q20" s="179"/>
      <c r="R20" s="179"/>
      <c r="S20" s="179"/>
      <c r="T20" s="179"/>
      <c r="U20" s="179"/>
    </row>
    <row r="21" spans="1:21" ht="18" customHeight="1" x14ac:dyDescent="0.4">
      <c r="A21" s="230"/>
      <c r="B21" s="231"/>
      <c r="C21" s="231"/>
      <c r="D21" s="231"/>
      <c r="E21" s="231"/>
      <c r="F21" s="231"/>
      <c r="G21" s="231"/>
      <c r="H21" s="231"/>
      <c r="I21" s="231"/>
      <c r="J21" s="232"/>
      <c r="L21" s="18">
        <v>31</v>
      </c>
      <c r="M21" s="13"/>
      <c r="N21" s="177"/>
      <c r="O21" s="178"/>
      <c r="P21" s="179"/>
      <c r="Q21" s="179"/>
      <c r="R21" s="179"/>
      <c r="S21" s="179"/>
      <c r="T21" s="179"/>
      <c r="U21" s="179"/>
    </row>
    <row r="22" spans="1:21" ht="18" customHeight="1" x14ac:dyDescent="0.4">
      <c r="A22" s="233"/>
      <c r="B22" s="234"/>
      <c r="C22" s="234"/>
      <c r="D22" s="234"/>
      <c r="E22" s="234"/>
      <c r="F22" s="234"/>
      <c r="G22" s="234"/>
      <c r="H22" s="234"/>
      <c r="I22" s="234"/>
      <c r="J22" s="235"/>
      <c r="L22" s="18">
        <v>32</v>
      </c>
      <c r="M22" s="13"/>
      <c r="N22" s="177"/>
      <c r="O22" s="178"/>
      <c r="P22" s="179"/>
      <c r="Q22" s="179"/>
      <c r="R22" s="179"/>
      <c r="S22" s="179"/>
      <c r="T22" s="179"/>
      <c r="U22" s="179"/>
    </row>
    <row r="23" spans="1:21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6" t="s">
        <v>72</v>
      </c>
      <c r="H23" s="166" t="s">
        <v>73</v>
      </c>
      <c r="I23" s="166" t="s">
        <v>74</v>
      </c>
      <c r="J23" s="166" t="s">
        <v>75</v>
      </c>
      <c r="L23" s="18">
        <v>33</v>
      </c>
      <c r="M23" s="13"/>
      <c r="N23" s="177"/>
      <c r="O23" s="178"/>
      <c r="P23" s="179"/>
      <c r="Q23" s="179"/>
      <c r="R23" s="179"/>
      <c r="S23" s="179"/>
      <c r="T23" s="179"/>
      <c r="U23" s="179"/>
    </row>
    <row r="24" spans="1:21" x14ac:dyDescent="0.4">
      <c r="A24" s="32">
        <v>47</v>
      </c>
      <c r="B24" s="208" t="s">
        <v>156</v>
      </c>
      <c r="C24" s="177">
        <v>250</v>
      </c>
      <c r="D24" s="178">
        <v>250</v>
      </c>
      <c r="E24" s="179">
        <v>0</v>
      </c>
      <c r="F24" s="178"/>
      <c r="G24" s="178"/>
      <c r="H24" s="178"/>
      <c r="I24" s="178"/>
      <c r="J24" s="178"/>
      <c r="L24" s="18">
        <v>34</v>
      </c>
      <c r="M24" s="13"/>
      <c r="N24" s="177"/>
      <c r="O24" s="178"/>
      <c r="P24" s="179"/>
      <c r="Q24" s="179"/>
      <c r="R24" s="179"/>
      <c r="S24" s="179"/>
      <c r="T24" s="179"/>
      <c r="U24" s="179"/>
    </row>
    <row r="25" spans="1:21" x14ac:dyDescent="0.4">
      <c r="A25" s="32">
        <v>48</v>
      </c>
      <c r="B25" s="13" t="s">
        <v>144</v>
      </c>
      <c r="C25" s="177">
        <v>500</v>
      </c>
      <c r="D25" s="178">
        <v>300</v>
      </c>
      <c r="E25" s="179">
        <v>200</v>
      </c>
      <c r="F25" s="178"/>
      <c r="G25" s="178"/>
      <c r="H25" s="178"/>
      <c r="I25" s="178"/>
      <c r="J25" s="178"/>
      <c r="L25" s="18">
        <v>35</v>
      </c>
      <c r="M25" s="13"/>
      <c r="N25" s="177"/>
      <c r="O25" s="178"/>
      <c r="P25" s="179"/>
      <c r="Q25" s="179"/>
      <c r="R25" s="179"/>
      <c r="S25" s="179"/>
      <c r="T25" s="179"/>
      <c r="U25" s="179"/>
    </row>
    <row r="26" spans="1:21" x14ac:dyDescent="0.4">
      <c r="A26" s="32">
        <v>49</v>
      </c>
      <c r="B26" s="13" t="s">
        <v>145</v>
      </c>
      <c r="C26" s="177">
        <v>600</v>
      </c>
      <c r="D26" s="178">
        <v>400</v>
      </c>
      <c r="E26" s="179">
        <v>200</v>
      </c>
      <c r="F26" s="178"/>
      <c r="G26" s="178"/>
      <c r="H26" s="178"/>
      <c r="I26" s="178"/>
      <c r="J26" s="178"/>
      <c r="L26" s="18">
        <v>36</v>
      </c>
      <c r="M26" s="13"/>
      <c r="N26" s="177"/>
      <c r="O26" s="178"/>
      <c r="P26" s="179"/>
      <c r="Q26" s="179"/>
      <c r="R26" s="179"/>
      <c r="S26" s="179"/>
      <c r="T26" s="179"/>
      <c r="U26" s="179"/>
    </row>
    <row r="27" spans="1:21" x14ac:dyDescent="0.4">
      <c r="A27" s="32">
        <v>50</v>
      </c>
      <c r="B27" s="13" t="s">
        <v>146</v>
      </c>
      <c r="C27" s="177">
        <v>550</v>
      </c>
      <c r="D27" s="178">
        <v>550</v>
      </c>
      <c r="E27" s="179">
        <v>0</v>
      </c>
      <c r="F27" s="178"/>
      <c r="G27" s="178"/>
      <c r="H27" s="178"/>
      <c r="I27" s="178"/>
      <c r="J27" s="178"/>
      <c r="L27" s="18">
        <v>37</v>
      </c>
      <c r="M27" s="13"/>
      <c r="N27" s="177"/>
      <c r="O27" s="178"/>
      <c r="P27" s="179"/>
      <c r="Q27" s="179"/>
      <c r="R27" s="179"/>
      <c r="S27" s="179"/>
      <c r="T27" s="179"/>
      <c r="U27" s="179"/>
    </row>
    <row r="28" spans="1:21" x14ac:dyDescent="0.4">
      <c r="A28" s="32">
        <v>51</v>
      </c>
      <c r="B28" s="13" t="s">
        <v>147</v>
      </c>
      <c r="C28" s="177">
        <v>500</v>
      </c>
      <c r="D28" s="178">
        <v>300</v>
      </c>
      <c r="E28" s="179">
        <v>200</v>
      </c>
      <c r="F28" s="178"/>
      <c r="G28" s="178"/>
      <c r="H28" s="178"/>
      <c r="I28" s="178"/>
      <c r="J28" s="178"/>
      <c r="L28" s="18">
        <v>38</v>
      </c>
      <c r="M28" s="13"/>
      <c r="N28" s="177"/>
      <c r="O28" s="178"/>
      <c r="P28" s="179"/>
      <c r="Q28" s="179"/>
      <c r="R28" s="179"/>
      <c r="S28" s="179"/>
      <c r="T28" s="179"/>
      <c r="U28" s="179"/>
    </row>
    <row r="29" spans="1:21" x14ac:dyDescent="0.4">
      <c r="A29" s="32">
        <v>52</v>
      </c>
      <c r="B29" s="13" t="s">
        <v>148</v>
      </c>
      <c r="C29" s="177">
        <v>450</v>
      </c>
      <c r="D29" s="178">
        <v>250</v>
      </c>
      <c r="E29" s="179">
        <v>200</v>
      </c>
      <c r="F29" s="178"/>
      <c r="G29" s="178"/>
      <c r="H29" s="178"/>
      <c r="I29" s="178"/>
      <c r="J29" s="178"/>
      <c r="L29" s="18">
        <v>39</v>
      </c>
      <c r="M29" s="13"/>
      <c r="N29" s="177"/>
      <c r="O29" s="178"/>
      <c r="P29" s="179"/>
      <c r="Q29" s="179"/>
      <c r="R29" s="179"/>
      <c r="S29" s="179"/>
      <c r="T29" s="179"/>
      <c r="U29" s="179"/>
    </row>
    <row r="30" spans="1:21" x14ac:dyDescent="0.4">
      <c r="A30" s="32">
        <v>53</v>
      </c>
      <c r="B30" s="208" t="s">
        <v>149</v>
      </c>
      <c r="C30" s="177">
        <v>350</v>
      </c>
      <c r="D30" s="178">
        <v>250</v>
      </c>
      <c r="E30" s="179">
        <v>100</v>
      </c>
      <c r="F30" s="178"/>
      <c r="G30" s="178"/>
      <c r="H30" s="178"/>
      <c r="I30" s="178"/>
      <c r="J30" s="178"/>
      <c r="L30" s="18">
        <v>40</v>
      </c>
      <c r="M30" s="13"/>
      <c r="N30" s="177"/>
      <c r="O30" s="178"/>
      <c r="P30" s="179"/>
      <c r="Q30" s="179"/>
      <c r="R30" s="179"/>
      <c r="S30" s="179"/>
      <c r="T30" s="179"/>
      <c r="U30" s="179"/>
    </row>
    <row r="31" spans="1:21" x14ac:dyDescent="0.4">
      <c r="A31" s="32">
        <v>54</v>
      </c>
      <c r="B31" s="208" t="s">
        <v>150</v>
      </c>
      <c r="C31" s="177">
        <v>300</v>
      </c>
      <c r="D31" s="178">
        <v>300</v>
      </c>
      <c r="E31" s="179">
        <v>0</v>
      </c>
      <c r="F31" s="178"/>
      <c r="G31" s="178"/>
      <c r="H31" s="178"/>
      <c r="I31" s="178"/>
      <c r="J31" s="178"/>
      <c r="L31" s="18">
        <v>41</v>
      </c>
      <c r="M31" s="13"/>
      <c r="N31" s="177"/>
      <c r="O31" s="178"/>
      <c r="P31" s="179"/>
      <c r="Q31" s="179"/>
      <c r="R31" s="179"/>
      <c r="S31" s="179"/>
      <c r="T31" s="179"/>
      <c r="U31" s="179"/>
    </row>
    <row r="32" spans="1:21" x14ac:dyDescent="0.4">
      <c r="A32" s="32">
        <v>55</v>
      </c>
      <c r="B32" s="208" t="s">
        <v>151</v>
      </c>
      <c r="C32" s="177">
        <v>500</v>
      </c>
      <c r="D32" s="178">
        <v>350</v>
      </c>
      <c r="E32" s="179">
        <v>150</v>
      </c>
      <c r="F32" s="178"/>
      <c r="G32" s="178"/>
      <c r="H32" s="178"/>
      <c r="I32" s="178"/>
      <c r="J32" s="178"/>
      <c r="L32" s="18">
        <v>42</v>
      </c>
      <c r="M32" s="13"/>
      <c r="N32" s="177"/>
      <c r="O32" s="178"/>
      <c r="P32" s="179"/>
      <c r="Q32" s="179"/>
      <c r="R32" s="179"/>
      <c r="S32" s="179"/>
      <c r="T32" s="179"/>
      <c r="U32" s="179"/>
    </row>
    <row r="33" spans="1:22" x14ac:dyDescent="0.4">
      <c r="A33" s="32">
        <v>56</v>
      </c>
      <c r="B33" s="208" t="s">
        <v>152</v>
      </c>
      <c r="C33" s="177">
        <v>700</v>
      </c>
      <c r="D33" s="178">
        <v>600</v>
      </c>
      <c r="E33" s="179">
        <v>100</v>
      </c>
      <c r="F33" s="178"/>
      <c r="G33" s="178"/>
      <c r="H33" s="178"/>
      <c r="I33" s="178"/>
      <c r="J33" s="178"/>
      <c r="L33" s="18">
        <v>43</v>
      </c>
      <c r="M33" s="13"/>
      <c r="N33" s="177"/>
      <c r="O33" s="178"/>
      <c r="P33" s="179"/>
      <c r="Q33" s="179"/>
      <c r="R33" s="179"/>
      <c r="S33" s="179"/>
      <c r="T33" s="179"/>
      <c r="U33" s="179"/>
    </row>
    <row r="34" spans="1:22" x14ac:dyDescent="0.4">
      <c r="A34" s="32">
        <v>57</v>
      </c>
      <c r="B34" s="208" t="s">
        <v>153</v>
      </c>
      <c r="C34" s="177">
        <v>700</v>
      </c>
      <c r="D34" s="178">
        <v>400</v>
      </c>
      <c r="E34" s="179">
        <v>300</v>
      </c>
      <c r="F34" s="178"/>
      <c r="G34" s="178"/>
      <c r="H34" s="178"/>
      <c r="I34" s="178"/>
      <c r="J34" s="178"/>
      <c r="L34" s="18">
        <v>44</v>
      </c>
      <c r="M34" s="13"/>
      <c r="N34" s="177"/>
      <c r="O34" s="178"/>
      <c r="P34" s="179"/>
      <c r="Q34" s="179"/>
      <c r="R34" s="179"/>
      <c r="S34" s="179"/>
      <c r="T34" s="179"/>
      <c r="U34" s="179"/>
    </row>
    <row r="35" spans="1:22" x14ac:dyDescent="0.4">
      <c r="A35" s="32">
        <v>58</v>
      </c>
      <c r="B35" s="208" t="s">
        <v>154</v>
      </c>
      <c r="C35" s="177">
        <v>500</v>
      </c>
      <c r="D35" s="178">
        <v>400</v>
      </c>
      <c r="E35" s="179">
        <v>100</v>
      </c>
      <c r="F35" s="178"/>
      <c r="G35" s="178"/>
      <c r="H35" s="178"/>
      <c r="I35" s="178"/>
      <c r="J35" s="178"/>
      <c r="L35" s="18">
        <v>45</v>
      </c>
      <c r="M35" s="13"/>
      <c r="N35" s="177"/>
      <c r="O35" s="178"/>
      <c r="P35" s="179"/>
      <c r="Q35" s="179"/>
      <c r="R35" s="179"/>
      <c r="S35" s="179"/>
      <c r="T35" s="179"/>
      <c r="U35" s="179"/>
    </row>
    <row r="36" spans="1:22" x14ac:dyDescent="0.4">
      <c r="A36" s="32">
        <v>59</v>
      </c>
      <c r="B36" s="208" t="s">
        <v>155</v>
      </c>
      <c r="C36" s="177">
        <v>600</v>
      </c>
      <c r="D36" s="178">
        <v>400</v>
      </c>
      <c r="E36" s="179">
        <v>200</v>
      </c>
      <c r="F36" s="178"/>
      <c r="G36" s="178"/>
      <c r="H36" s="178"/>
      <c r="I36" s="178"/>
      <c r="J36" s="178"/>
      <c r="L36" s="18">
        <v>46</v>
      </c>
      <c r="M36" s="19"/>
      <c r="N36" s="180"/>
      <c r="O36" s="181"/>
      <c r="P36" s="182"/>
      <c r="Q36" s="182"/>
      <c r="R36" s="182"/>
      <c r="S36" s="182"/>
      <c r="T36" s="182"/>
      <c r="U36" s="182"/>
    </row>
    <row r="37" spans="1:22" x14ac:dyDescent="0.4">
      <c r="A37" s="32">
        <v>60</v>
      </c>
      <c r="B37" s="13"/>
      <c r="C37" s="177"/>
      <c r="D37" s="178"/>
      <c r="E37" s="179"/>
      <c r="F37" s="178"/>
      <c r="G37" s="178"/>
      <c r="H37" s="178"/>
      <c r="I37" s="178"/>
      <c r="J37" s="178"/>
      <c r="L37" s="18">
        <v>63</v>
      </c>
      <c r="M37" s="19"/>
      <c r="N37" s="180"/>
      <c r="O37" s="181"/>
      <c r="P37" s="182"/>
      <c r="Q37" s="182"/>
      <c r="R37" s="182"/>
      <c r="S37" s="182"/>
      <c r="T37" s="182"/>
      <c r="U37" s="182"/>
    </row>
    <row r="38" spans="1:22" x14ac:dyDescent="0.4">
      <c r="A38" s="32">
        <v>61</v>
      </c>
      <c r="B38" s="13"/>
      <c r="C38" s="177"/>
      <c r="D38" s="178"/>
      <c r="E38" s="179"/>
      <c r="F38" s="178"/>
      <c r="G38" s="178"/>
      <c r="H38" s="178"/>
      <c r="I38" s="178"/>
      <c r="J38" s="178"/>
      <c r="L38" s="18">
        <v>64</v>
      </c>
      <c r="M38" s="19"/>
      <c r="N38" s="180"/>
      <c r="O38" s="181"/>
      <c r="P38" s="182"/>
      <c r="Q38" s="182"/>
      <c r="R38" s="182"/>
      <c r="S38" s="182"/>
      <c r="T38" s="182"/>
      <c r="U38" s="182"/>
    </row>
    <row r="39" spans="1:22" ht="18.75" thickBot="1" x14ac:dyDescent="0.45">
      <c r="A39" s="36">
        <v>62</v>
      </c>
      <c r="B39" s="37"/>
      <c r="C39" s="187"/>
      <c r="D39" s="188"/>
      <c r="E39" s="189"/>
      <c r="F39" s="188"/>
      <c r="G39" s="188"/>
      <c r="H39" s="188"/>
      <c r="I39" s="188"/>
      <c r="J39" s="188"/>
      <c r="L39" s="185"/>
      <c r="M39" s="186"/>
      <c r="N39" s="192">
        <f>SUBTOTAL(109,テーブル31512[総世帯数])</f>
        <v>9950</v>
      </c>
      <c r="O39" s="193">
        <f>SUBTOTAL(109,テーブル31512[戸建て])</f>
        <v>5550</v>
      </c>
      <c r="P39" s="193">
        <f>SUBTOTAL(109,テーブル31512[集合住宅])</f>
        <v>4400</v>
      </c>
      <c r="Q39" s="193"/>
      <c r="R39" s="193"/>
      <c r="S39" s="193"/>
      <c r="T39" s="193"/>
    </row>
    <row r="40" spans="1:22" ht="18.75" thickTop="1" x14ac:dyDescent="0.4">
      <c r="A40" s="190"/>
      <c r="B40" s="191"/>
      <c r="C40" s="194">
        <f>SUBTOTAL(109,テーブル41613[総世帯数])</f>
        <v>6500</v>
      </c>
      <c r="D40" s="195">
        <f>SUBTOTAL(109,テーブル41613[戸建て])</f>
        <v>4750</v>
      </c>
      <c r="E40" s="196">
        <f>SUBTOTAL(109,テーブル41613[集合住宅])</f>
        <v>1750</v>
      </c>
      <c r="F40" s="195"/>
      <c r="G40" s="195"/>
      <c r="H40" s="195"/>
      <c r="I40" s="195"/>
      <c r="J40" s="195"/>
    </row>
    <row r="42" spans="1:22" ht="30" x14ac:dyDescent="0.4">
      <c r="A42" s="210" t="s">
        <v>87</v>
      </c>
      <c r="B42" s="210"/>
      <c r="C42" s="210"/>
      <c r="D42" s="210"/>
      <c r="E42" s="134" t="s">
        <v>99</v>
      </c>
      <c r="F42" s="134" t="s">
        <v>118</v>
      </c>
      <c r="H42" s="211" t="s">
        <v>100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3"/>
    </row>
    <row r="43" spans="1:22" ht="30" x14ac:dyDescent="0.4">
      <c r="A43" s="66" t="s">
        <v>72</v>
      </c>
      <c r="B43" s="67">
        <v>44109</v>
      </c>
      <c r="C43" s="68" t="s">
        <v>85</v>
      </c>
      <c r="D43" s="67">
        <f>B43+5</f>
        <v>44114</v>
      </c>
      <c r="E43" s="136">
        <f>B43-5</f>
        <v>44104</v>
      </c>
      <c r="F43" s="202"/>
      <c r="H43" s="80" t="s">
        <v>81</v>
      </c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</row>
    <row r="44" spans="1:22" ht="30" x14ac:dyDescent="0.4">
      <c r="A44" s="66" t="s">
        <v>73</v>
      </c>
      <c r="B44" s="67">
        <f>B43+7</f>
        <v>44116</v>
      </c>
      <c r="C44" s="68" t="s">
        <v>85</v>
      </c>
      <c r="D44" s="67">
        <f>B44+5</f>
        <v>44121</v>
      </c>
      <c r="E44" s="136">
        <f>B44-5</f>
        <v>44111</v>
      </c>
      <c r="F44" s="202"/>
      <c r="H44" s="84" t="s">
        <v>84</v>
      </c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</row>
    <row r="45" spans="1:22" ht="30" x14ac:dyDescent="0.4">
      <c r="A45" s="66" t="s">
        <v>74</v>
      </c>
      <c r="B45" s="67">
        <f>B44+7</f>
        <v>44123</v>
      </c>
      <c r="C45" s="68" t="s">
        <v>85</v>
      </c>
      <c r="D45" s="67">
        <f>B45+5</f>
        <v>44128</v>
      </c>
      <c r="E45" s="136">
        <f>B45-5</f>
        <v>44118</v>
      </c>
      <c r="F45" s="202"/>
      <c r="H45" s="84" t="s">
        <v>83</v>
      </c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</row>
    <row r="46" spans="1:22" ht="30" x14ac:dyDescent="0.4">
      <c r="A46" s="66" t="s">
        <v>75</v>
      </c>
      <c r="B46" s="64">
        <f>B45+7</f>
        <v>44130</v>
      </c>
      <c r="C46" s="65" t="s">
        <v>85</v>
      </c>
      <c r="D46" s="67">
        <f>B46+5</f>
        <v>44135</v>
      </c>
      <c r="E46" s="136">
        <f>B46-5</f>
        <v>44125</v>
      </c>
      <c r="F46" s="202"/>
      <c r="H46" s="88" t="s">
        <v>82</v>
      </c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</row>
    <row r="47" spans="1:22" ht="30" x14ac:dyDescent="0.4">
      <c r="H47" s="114" t="s">
        <v>91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</row>
    <row r="48" spans="1:22" ht="24" x14ac:dyDescent="0.4">
      <c r="H48" s="62" t="s">
        <v>88</v>
      </c>
      <c r="I48" s="63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</row>
    <row r="49" spans="8:22" ht="24" x14ac:dyDescent="0.4">
      <c r="H49" s="115" t="s">
        <v>102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</row>
    <row r="50" spans="8:22" ht="24" x14ac:dyDescent="0.4">
      <c r="H50" s="59" t="s">
        <v>89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1"/>
    </row>
    <row r="51" spans="8:22" ht="24" x14ac:dyDescent="0.4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35" t="s">
        <v>92</v>
      </c>
      <c r="U51" s="1">
        <v>2.2000000000000002</v>
      </c>
    </row>
  </sheetData>
  <mergeCells count="5">
    <mergeCell ref="A2:E3"/>
    <mergeCell ref="L2:U3"/>
    <mergeCell ref="A21:J22"/>
    <mergeCell ref="A42:D42"/>
    <mergeCell ref="H42:V42"/>
  </mergeCells>
  <phoneticPr fontId="3"/>
  <conditionalFormatting sqref="B43:E46">
    <cfRule type="expression" dxfId="375" priority="1">
      <formula>$E42="休業"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85" zoomScaleNormal="85" workbookViewId="0">
      <selection activeCell="F1" sqref="F1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125" style="1" customWidth="1"/>
    <col min="12" max="12" width="5.625" style="1" customWidth="1"/>
    <col min="13" max="13" width="10.625" style="1" customWidth="1"/>
    <col min="14" max="14" width="9.125" style="1" bestFit="1" customWidth="1"/>
    <col min="15" max="15" width="9.5" style="1" customWidth="1"/>
    <col min="16" max="16" width="9.125" style="1" customWidth="1"/>
    <col min="17" max="17" width="7.75" style="1" bestFit="1" customWidth="1"/>
    <col min="18" max="21" width="3.75" style="1" bestFit="1" customWidth="1"/>
    <col min="22" max="22" width="3.125" style="1" customWidth="1"/>
    <col min="23" max="16384" width="9" style="1"/>
  </cols>
  <sheetData>
    <row r="1" spans="1:21" ht="49.5" customHeight="1" x14ac:dyDescent="0.4">
      <c r="A1" s="54"/>
      <c r="B1" s="54" t="s">
        <v>79</v>
      </c>
      <c r="C1" s="54"/>
      <c r="D1" s="94">
        <v>10</v>
      </c>
      <c r="E1" s="55" t="s">
        <v>77</v>
      </c>
      <c r="F1" s="161" t="s">
        <v>169</v>
      </c>
      <c r="G1" s="54"/>
      <c r="H1" s="54"/>
      <c r="I1" s="54"/>
      <c r="J1" s="54"/>
      <c r="K1" s="54"/>
      <c r="L1" s="54"/>
      <c r="M1" s="54"/>
      <c r="N1" s="54"/>
      <c r="O1" s="54"/>
      <c r="P1" s="69"/>
      <c r="Q1" s="43"/>
      <c r="R1" s="43"/>
      <c r="S1" s="43"/>
      <c r="T1" s="43"/>
      <c r="U1" s="70" t="s">
        <v>80</v>
      </c>
    </row>
    <row r="2" spans="1:21" ht="18" customHeight="1" x14ac:dyDescent="0.4">
      <c r="A2" s="220"/>
      <c r="B2" s="221"/>
      <c r="C2" s="221"/>
      <c r="D2" s="221"/>
      <c r="E2" s="221"/>
      <c r="F2" s="44"/>
      <c r="G2" s="44"/>
      <c r="H2" s="44"/>
      <c r="I2" s="44"/>
      <c r="J2" s="45"/>
      <c r="L2" s="224"/>
      <c r="M2" s="225"/>
      <c r="N2" s="225"/>
      <c r="O2" s="225"/>
      <c r="P2" s="225"/>
      <c r="Q2" s="225"/>
      <c r="R2" s="225"/>
      <c r="S2" s="225"/>
      <c r="T2" s="225"/>
      <c r="U2" s="226"/>
    </row>
    <row r="3" spans="1:21" ht="18" customHeight="1" x14ac:dyDescent="0.4">
      <c r="A3" s="222"/>
      <c r="B3" s="223"/>
      <c r="C3" s="223"/>
      <c r="D3" s="223"/>
      <c r="E3" s="223"/>
      <c r="F3" s="46"/>
      <c r="G3" s="46"/>
      <c r="H3" s="46"/>
      <c r="I3" s="46"/>
      <c r="J3" s="47"/>
      <c r="L3" s="227"/>
      <c r="M3" s="228"/>
      <c r="N3" s="228"/>
      <c r="O3" s="228"/>
      <c r="P3" s="228"/>
      <c r="Q3" s="228"/>
      <c r="R3" s="228"/>
      <c r="S3" s="228"/>
      <c r="T3" s="228"/>
      <c r="U3" s="229"/>
    </row>
    <row r="4" spans="1:21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2" t="s">
        <v>72</v>
      </c>
      <c r="H4" s="162" t="s">
        <v>73</v>
      </c>
      <c r="I4" s="162" t="s">
        <v>74</v>
      </c>
      <c r="J4" s="162" t="s">
        <v>75</v>
      </c>
      <c r="L4" s="7" t="s">
        <v>5</v>
      </c>
      <c r="M4" s="8" t="s">
        <v>1</v>
      </c>
      <c r="N4" s="9" t="s">
        <v>2</v>
      </c>
      <c r="O4" s="10" t="s">
        <v>3</v>
      </c>
      <c r="P4" s="11" t="s">
        <v>4</v>
      </c>
      <c r="Q4" s="48" t="s">
        <v>76</v>
      </c>
      <c r="R4" s="164" t="s">
        <v>72</v>
      </c>
      <c r="S4" s="165" t="s">
        <v>73</v>
      </c>
      <c r="T4" s="165" t="s">
        <v>74</v>
      </c>
      <c r="U4" s="165" t="s">
        <v>75</v>
      </c>
    </row>
    <row r="5" spans="1:21" x14ac:dyDescent="0.4">
      <c r="A5" s="12">
        <v>1</v>
      </c>
      <c r="B5" s="13" t="s">
        <v>6</v>
      </c>
      <c r="C5" s="177">
        <v>800</v>
      </c>
      <c r="D5" s="178">
        <v>350</v>
      </c>
      <c r="E5" s="179">
        <v>450</v>
      </c>
      <c r="F5" s="15"/>
      <c r="G5" s="15"/>
      <c r="H5" s="15"/>
      <c r="I5" s="15"/>
      <c r="J5" s="15"/>
      <c r="L5" s="17">
        <v>15</v>
      </c>
      <c r="M5" s="13" t="s">
        <v>119</v>
      </c>
      <c r="N5" s="177">
        <v>900</v>
      </c>
      <c r="O5" s="178">
        <v>500</v>
      </c>
      <c r="P5" s="179">
        <v>400</v>
      </c>
      <c r="Q5" s="16"/>
      <c r="R5" s="16"/>
      <c r="S5" s="16"/>
      <c r="T5" s="16"/>
      <c r="U5" s="16"/>
    </row>
    <row r="6" spans="1:21" x14ac:dyDescent="0.4">
      <c r="A6" s="12">
        <v>2</v>
      </c>
      <c r="B6" s="13" t="s">
        <v>8</v>
      </c>
      <c r="C6" s="177">
        <v>700</v>
      </c>
      <c r="D6" s="178">
        <v>400</v>
      </c>
      <c r="E6" s="179">
        <v>300</v>
      </c>
      <c r="F6" s="15"/>
      <c r="G6" s="15"/>
      <c r="H6" s="15"/>
      <c r="I6" s="15"/>
      <c r="J6" s="15"/>
      <c r="L6" s="18">
        <v>16</v>
      </c>
      <c r="M6" s="13" t="s">
        <v>120</v>
      </c>
      <c r="N6" s="177">
        <v>450</v>
      </c>
      <c r="O6" s="178">
        <v>150</v>
      </c>
      <c r="P6" s="179">
        <v>300</v>
      </c>
      <c r="Q6" s="16"/>
      <c r="R6" s="16"/>
      <c r="S6" s="16"/>
      <c r="T6" s="16"/>
      <c r="U6" s="16"/>
    </row>
    <row r="7" spans="1:21" x14ac:dyDescent="0.4">
      <c r="A7" s="12">
        <v>3</v>
      </c>
      <c r="B7" s="13" t="s">
        <v>10</v>
      </c>
      <c r="C7" s="177">
        <v>800</v>
      </c>
      <c r="D7" s="178">
        <v>200</v>
      </c>
      <c r="E7" s="179">
        <v>600</v>
      </c>
      <c r="F7" s="15"/>
      <c r="G7" s="15"/>
      <c r="H7" s="15"/>
      <c r="I7" s="15"/>
      <c r="J7" s="15"/>
      <c r="L7" s="18">
        <v>17</v>
      </c>
      <c r="M7" s="13" t="s">
        <v>11</v>
      </c>
      <c r="N7" s="177">
        <v>500</v>
      </c>
      <c r="O7" s="178">
        <v>300</v>
      </c>
      <c r="P7" s="179">
        <v>200</v>
      </c>
      <c r="Q7" s="16"/>
      <c r="R7" s="16"/>
      <c r="S7" s="16"/>
      <c r="T7" s="16"/>
      <c r="U7" s="16"/>
    </row>
    <row r="8" spans="1:21" x14ac:dyDescent="0.4">
      <c r="A8" s="12">
        <v>4</v>
      </c>
      <c r="B8" s="13" t="s">
        <v>12</v>
      </c>
      <c r="C8" s="177">
        <v>600</v>
      </c>
      <c r="D8" s="178">
        <v>300</v>
      </c>
      <c r="E8" s="179">
        <v>300</v>
      </c>
      <c r="F8" s="15"/>
      <c r="G8" s="15"/>
      <c r="H8" s="15"/>
      <c r="I8" s="15"/>
      <c r="J8" s="15"/>
      <c r="L8" s="18">
        <v>18</v>
      </c>
      <c r="M8" s="13" t="s">
        <v>13</v>
      </c>
      <c r="N8" s="177">
        <v>450</v>
      </c>
      <c r="O8" s="178">
        <v>250</v>
      </c>
      <c r="P8" s="179">
        <v>200</v>
      </c>
      <c r="Q8" s="16"/>
      <c r="R8" s="16"/>
      <c r="S8" s="16"/>
      <c r="T8" s="16"/>
      <c r="U8" s="16"/>
    </row>
    <row r="9" spans="1:21" x14ac:dyDescent="0.4">
      <c r="A9" s="12">
        <v>5</v>
      </c>
      <c r="B9" s="13" t="s">
        <v>14</v>
      </c>
      <c r="C9" s="177">
        <v>950</v>
      </c>
      <c r="D9" s="178">
        <v>500</v>
      </c>
      <c r="E9" s="179">
        <v>450</v>
      </c>
      <c r="F9" s="15"/>
      <c r="G9" s="15"/>
      <c r="H9" s="15"/>
      <c r="I9" s="15"/>
      <c r="J9" s="15"/>
      <c r="L9" s="18">
        <v>19</v>
      </c>
      <c r="M9" s="13" t="s">
        <v>15</v>
      </c>
      <c r="N9" s="177">
        <v>900</v>
      </c>
      <c r="O9" s="178">
        <v>500</v>
      </c>
      <c r="P9" s="179">
        <v>400</v>
      </c>
      <c r="Q9" s="16"/>
      <c r="R9" s="16"/>
      <c r="S9" s="16"/>
      <c r="T9" s="16"/>
      <c r="U9" s="16"/>
    </row>
    <row r="10" spans="1:21" x14ac:dyDescent="0.4">
      <c r="A10" s="12">
        <v>6</v>
      </c>
      <c r="B10" s="13" t="s">
        <v>16</v>
      </c>
      <c r="C10" s="177">
        <v>650</v>
      </c>
      <c r="D10" s="178">
        <v>450</v>
      </c>
      <c r="E10" s="179">
        <v>200</v>
      </c>
      <c r="F10" s="15"/>
      <c r="G10" s="15"/>
      <c r="H10" s="15"/>
      <c r="I10" s="15"/>
      <c r="J10" s="15"/>
      <c r="L10" s="18">
        <v>20</v>
      </c>
      <c r="M10" s="13" t="s">
        <v>17</v>
      </c>
      <c r="N10" s="177">
        <v>1100</v>
      </c>
      <c r="O10" s="178">
        <v>400</v>
      </c>
      <c r="P10" s="179">
        <v>700</v>
      </c>
      <c r="Q10" s="16"/>
      <c r="R10" s="16"/>
      <c r="S10" s="16"/>
      <c r="T10" s="16"/>
      <c r="U10" s="16"/>
    </row>
    <row r="11" spans="1:21" x14ac:dyDescent="0.4">
      <c r="A11" s="12">
        <v>7</v>
      </c>
      <c r="B11" s="13" t="s">
        <v>18</v>
      </c>
      <c r="C11" s="177">
        <v>750</v>
      </c>
      <c r="D11" s="178">
        <v>600</v>
      </c>
      <c r="E11" s="179">
        <v>150</v>
      </c>
      <c r="F11" s="15"/>
      <c r="G11" s="15"/>
      <c r="H11" s="15"/>
      <c r="I11" s="15"/>
      <c r="J11" s="15"/>
      <c r="L11" s="18">
        <v>21</v>
      </c>
      <c r="M11" s="13" t="s">
        <v>19</v>
      </c>
      <c r="N11" s="177">
        <v>650</v>
      </c>
      <c r="O11" s="178">
        <v>350</v>
      </c>
      <c r="P11" s="179">
        <v>300</v>
      </c>
      <c r="Q11" s="16"/>
      <c r="R11" s="16"/>
      <c r="S11" s="16"/>
      <c r="T11" s="16"/>
      <c r="U11" s="16"/>
    </row>
    <row r="12" spans="1:21" x14ac:dyDescent="0.4">
      <c r="A12" s="12">
        <v>8</v>
      </c>
      <c r="B12" s="13" t="s">
        <v>20</v>
      </c>
      <c r="C12" s="177">
        <v>350</v>
      </c>
      <c r="D12" s="178">
        <v>300</v>
      </c>
      <c r="E12" s="179">
        <v>50</v>
      </c>
      <c r="F12" s="15"/>
      <c r="G12" s="15"/>
      <c r="H12" s="15"/>
      <c r="I12" s="15"/>
      <c r="J12" s="15"/>
      <c r="L12" s="18">
        <v>22</v>
      </c>
      <c r="M12" s="13" t="s">
        <v>21</v>
      </c>
      <c r="N12" s="177">
        <v>750</v>
      </c>
      <c r="O12" s="178">
        <v>350</v>
      </c>
      <c r="P12" s="179">
        <v>400</v>
      </c>
      <c r="Q12" s="16"/>
      <c r="R12" s="16"/>
      <c r="S12" s="16"/>
      <c r="T12" s="16"/>
      <c r="U12" s="16"/>
    </row>
    <row r="13" spans="1:21" x14ac:dyDescent="0.4">
      <c r="A13" s="12">
        <v>9</v>
      </c>
      <c r="B13" s="13" t="s">
        <v>22</v>
      </c>
      <c r="C13" s="177">
        <v>850</v>
      </c>
      <c r="D13" s="178">
        <v>550</v>
      </c>
      <c r="E13" s="179">
        <v>300</v>
      </c>
      <c r="F13" s="15"/>
      <c r="G13" s="15"/>
      <c r="H13" s="15"/>
      <c r="I13" s="15"/>
      <c r="J13" s="15"/>
      <c r="L13" s="18">
        <v>23</v>
      </c>
      <c r="M13" s="13" t="s">
        <v>23</v>
      </c>
      <c r="N13" s="177">
        <v>550</v>
      </c>
      <c r="O13" s="178">
        <v>300</v>
      </c>
      <c r="P13" s="179">
        <v>250</v>
      </c>
      <c r="Q13" s="16"/>
      <c r="R13" s="16"/>
      <c r="S13" s="16"/>
      <c r="T13" s="16"/>
      <c r="U13" s="16"/>
    </row>
    <row r="14" spans="1:21" x14ac:dyDescent="0.4">
      <c r="A14" s="12">
        <v>10</v>
      </c>
      <c r="B14" s="13" t="s">
        <v>24</v>
      </c>
      <c r="C14" s="177">
        <v>650</v>
      </c>
      <c r="D14" s="178">
        <v>400</v>
      </c>
      <c r="E14" s="179">
        <v>250</v>
      </c>
      <c r="F14" s="15"/>
      <c r="G14" s="15"/>
      <c r="H14" s="15"/>
      <c r="I14" s="15"/>
      <c r="J14" s="15"/>
      <c r="L14" s="18">
        <v>24</v>
      </c>
      <c r="M14" s="13" t="s">
        <v>25</v>
      </c>
      <c r="N14" s="177">
        <v>700</v>
      </c>
      <c r="O14" s="178">
        <v>450</v>
      </c>
      <c r="P14" s="179">
        <v>250</v>
      </c>
      <c r="Q14" s="16"/>
      <c r="R14" s="16"/>
      <c r="S14" s="16"/>
      <c r="T14" s="16"/>
      <c r="U14" s="16"/>
    </row>
    <row r="15" spans="1:21" x14ac:dyDescent="0.4">
      <c r="A15" s="12">
        <v>11</v>
      </c>
      <c r="B15" s="13" t="s">
        <v>26</v>
      </c>
      <c r="C15" s="177">
        <v>350</v>
      </c>
      <c r="D15" s="178">
        <v>300</v>
      </c>
      <c r="E15" s="179">
        <v>50</v>
      </c>
      <c r="F15" s="15"/>
      <c r="G15" s="15"/>
      <c r="H15" s="15"/>
      <c r="I15" s="15"/>
      <c r="J15" s="15"/>
      <c r="L15" s="18">
        <v>25</v>
      </c>
      <c r="M15" s="13" t="s">
        <v>27</v>
      </c>
      <c r="N15" s="177">
        <v>450</v>
      </c>
      <c r="O15" s="178">
        <v>250</v>
      </c>
      <c r="P15" s="179">
        <v>200</v>
      </c>
      <c r="Q15" s="16"/>
      <c r="R15" s="16"/>
      <c r="S15" s="16"/>
      <c r="T15" s="16"/>
      <c r="U15" s="16"/>
    </row>
    <row r="16" spans="1:21" x14ac:dyDescent="0.4">
      <c r="A16" s="12">
        <v>12</v>
      </c>
      <c r="B16" s="13" t="s">
        <v>28</v>
      </c>
      <c r="C16" s="177">
        <v>500</v>
      </c>
      <c r="D16" s="178">
        <v>300</v>
      </c>
      <c r="E16" s="179">
        <v>200</v>
      </c>
      <c r="F16" s="15"/>
      <c r="G16" s="15"/>
      <c r="H16" s="15"/>
      <c r="I16" s="15"/>
      <c r="J16" s="15"/>
      <c r="L16" s="18">
        <v>26</v>
      </c>
      <c r="M16" s="13" t="s">
        <v>29</v>
      </c>
      <c r="N16" s="177">
        <v>450</v>
      </c>
      <c r="O16" s="178">
        <v>250</v>
      </c>
      <c r="P16" s="179">
        <v>200</v>
      </c>
      <c r="Q16" s="16"/>
      <c r="R16" s="16"/>
      <c r="S16" s="16"/>
      <c r="T16" s="16"/>
      <c r="U16" s="16"/>
    </row>
    <row r="17" spans="1:21" x14ac:dyDescent="0.4">
      <c r="A17" s="12">
        <v>13</v>
      </c>
      <c r="B17" s="13" t="s">
        <v>30</v>
      </c>
      <c r="C17" s="177">
        <v>450</v>
      </c>
      <c r="D17" s="178">
        <v>350</v>
      </c>
      <c r="E17" s="179">
        <v>100</v>
      </c>
      <c r="F17" s="15"/>
      <c r="G17" s="15"/>
      <c r="H17" s="15"/>
      <c r="I17" s="15"/>
      <c r="J17" s="15"/>
      <c r="L17" s="18">
        <v>27</v>
      </c>
      <c r="M17" s="13" t="s">
        <v>31</v>
      </c>
      <c r="N17" s="177">
        <v>450</v>
      </c>
      <c r="O17" s="178">
        <v>300</v>
      </c>
      <c r="P17" s="179">
        <v>150</v>
      </c>
      <c r="Q17" s="16"/>
      <c r="R17" s="16"/>
      <c r="S17" s="16"/>
      <c r="T17" s="16"/>
      <c r="U17" s="16"/>
    </row>
    <row r="18" spans="1:21" ht="18.75" thickBot="1" x14ac:dyDescent="0.45">
      <c r="A18" s="12">
        <v>14</v>
      </c>
      <c r="B18" s="19" t="s">
        <v>32</v>
      </c>
      <c r="C18" s="180">
        <v>500</v>
      </c>
      <c r="D18" s="181">
        <v>350</v>
      </c>
      <c r="E18" s="182">
        <v>150</v>
      </c>
      <c r="F18" s="21"/>
      <c r="G18" s="21"/>
      <c r="H18" s="21"/>
      <c r="I18" s="21"/>
      <c r="J18" s="21"/>
      <c r="L18" s="18">
        <v>28</v>
      </c>
      <c r="M18" s="13" t="s">
        <v>33</v>
      </c>
      <c r="N18" s="177">
        <v>1200</v>
      </c>
      <c r="O18" s="178">
        <v>600</v>
      </c>
      <c r="P18" s="179">
        <v>600</v>
      </c>
      <c r="Q18" s="16"/>
      <c r="R18" s="16"/>
      <c r="S18" s="16"/>
      <c r="T18" s="16"/>
      <c r="U18" s="16"/>
    </row>
    <row r="19" spans="1:21" ht="18.75" thickTop="1" x14ac:dyDescent="0.4">
      <c r="A19" s="23"/>
      <c r="B19" s="24"/>
      <c r="C19" s="25">
        <f>SUBTOTAL(109,テーブル1[総世帯数])</f>
        <v>8900</v>
      </c>
      <c r="D19" s="26">
        <f>SUBTOTAL(109,テーブル1[戸建て])</f>
        <v>5350</v>
      </c>
      <c r="E19" s="26">
        <f>SUBTOTAL(109,テーブル1[集合住宅])</f>
        <v>3550</v>
      </c>
      <c r="F19" s="26"/>
      <c r="G19" s="26"/>
      <c r="H19" s="26"/>
      <c r="I19" s="26"/>
      <c r="J19" s="26"/>
      <c r="L19" s="18">
        <v>29</v>
      </c>
      <c r="M19" s="13" t="s">
        <v>34</v>
      </c>
      <c r="N19" s="177">
        <v>700</v>
      </c>
      <c r="O19" s="178">
        <v>600</v>
      </c>
      <c r="P19" s="179">
        <v>100</v>
      </c>
      <c r="Q19" s="16"/>
      <c r="R19" s="16"/>
      <c r="S19" s="16"/>
      <c r="T19" s="16"/>
      <c r="U19" s="16"/>
    </row>
    <row r="20" spans="1:21" x14ac:dyDescent="0.4">
      <c r="L20" s="18">
        <v>30</v>
      </c>
      <c r="M20" s="13" t="s">
        <v>35</v>
      </c>
      <c r="N20" s="177">
        <v>600</v>
      </c>
      <c r="O20" s="178">
        <v>300</v>
      </c>
      <c r="P20" s="179">
        <v>300</v>
      </c>
      <c r="Q20" s="16"/>
      <c r="R20" s="16"/>
      <c r="S20" s="16"/>
      <c r="T20" s="16"/>
      <c r="U20" s="16"/>
    </row>
    <row r="21" spans="1:21" ht="18" customHeight="1" x14ac:dyDescent="0.4">
      <c r="A21" s="230"/>
      <c r="B21" s="231"/>
      <c r="C21" s="231"/>
      <c r="D21" s="231"/>
      <c r="E21" s="231"/>
      <c r="F21" s="231"/>
      <c r="G21" s="231"/>
      <c r="H21" s="231"/>
      <c r="I21" s="231"/>
      <c r="J21" s="232"/>
      <c r="L21" s="18">
        <v>31</v>
      </c>
      <c r="M21" s="13" t="s">
        <v>36</v>
      </c>
      <c r="N21" s="177">
        <v>450</v>
      </c>
      <c r="O21" s="178">
        <v>250</v>
      </c>
      <c r="P21" s="179">
        <v>200</v>
      </c>
      <c r="Q21" s="16"/>
      <c r="R21" s="16"/>
      <c r="S21" s="16"/>
      <c r="T21" s="16"/>
      <c r="U21" s="16"/>
    </row>
    <row r="22" spans="1:21" ht="18" customHeight="1" x14ac:dyDescent="0.4">
      <c r="A22" s="233"/>
      <c r="B22" s="234"/>
      <c r="C22" s="234"/>
      <c r="D22" s="234"/>
      <c r="E22" s="234"/>
      <c r="F22" s="234"/>
      <c r="G22" s="234"/>
      <c r="H22" s="234"/>
      <c r="I22" s="234"/>
      <c r="J22" s="235"/>
      <c r="L22" s="18">
        <v>32</v>
      </c>
      <c r="M22" s="13" t="s">
        <v>37</v>
      </c>
      <c r="N22" s="177">
        <v>500</v>
      </c>
      <c r="O22" s="178">
        <v>300</v>
      </c>
      <c r="P22" s="179">
        <v>200</v>
      </c>
      <c r="Q22" s="16"/>
      <c r="R22" s="16"/>
      <c r="S22" s="16"/>
      <c r="T22" s="16"/>
      <c r="U22" s="16"/>
    </row>
    <row r="23" spans="1:21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6" t="s">
        <v>72</v>
      </c>
      <c r="H23" s="166" t="s">
        <v>73</v>
      </c>
      <c r="I23" s="166" t="s">
        <v>74</v>
      </c>
      <c r="J23" s="166" t="s">
        <v>75</v>
      </c>
      <c r="L23" s="18">
        <v>33</v>
      </c>
      <c r="M23" s="13" t="s">
        <v>42</v>
      </c>
      <c r="N23" s="177">
        <v>750</v>
      </c>
      <c r="O23" s="178">
        <v>450</v>
      </c>
      <c r="P23" s="179">
        <v>300</v>
      </c>
      <c r="Q23" s="16"/>
      <c r="R23" s="16"/>
      <c r="S23" s="16"/>
      <c r="T23" s="16"/>
      <c r="U23" s="16"/>
    </row>
    <row r="24" spans="1:21" x14ac:dyDescent="0.4">
      <c r="A24" s="32">
        <v>47</v>
      </c>
      <c r="B24" s="13" t="s">
        <v>43</v>
      </c>
      <c r="C24" s="177">
        <v>550</v>
      </c>
      <c r="D24" s="178">
        <v>250</v>
      </c>
      <c r="E24" s="179">
        <v>300</v>
      </c>
      <c r="F24" s="15"/>
      <c r="G24" s="15"/>
      <c r="H24" s="15"/>
      <c r="I24" s="15"/>
      <c r="J24" s="15"/>
      <c r="L24" s="18">
        <v>34</v>
      </c>
      <c r="M24" s="13" t="s">
        <v>44</v>
      </c>
      <c r="N24" s="177">
        <v>300</v>
      </c>
      <c r="O24" s="178">
        <v>150</v>
      </c>
      <c r="P24" s="179">
        <v>150</v>
      </c>
      <c r="Q24" s="16"/>
      <c r="R24" s="16"/>
      <c r="S24" s="16"/>
      <c r="T24" s="16"/>
      <c r="U24" s="16"/>
    </row>
    <row r="25" spans="1:21" x14ac:dyDescent="0.4">
      <c r="A25" s="32">
        <v>48</v>
      </c>
      <c r="B25" s="13" t="s">
        <v>45</v>
      </c>
      <c r="C25" s="177">
        <v>450</v>
      </c>
      <c r="D25" s="178">
        <v>300</v>
      </c>
      <c r="E25" s="179">
        <v>150</v>
      </c>
      <c r="F25" s="15"/>
      <c r="G25" s="15"/>
      <c r="H25" s="15"/>
      <c r="I25" s="15"/>
      <c r="J25" s="15"/>
      <c r="L25" s="18">
        <v>35</v>
      </c>
      <c r="M25" s="13" t="s">
        <v>46</v>
      </c>
      <c r="N25" s="177">
        <v>600</v>
      </c>
      <c r="O25" s="178">
        <v>300</v>
      </c>
      <c r="P25" s="179">
        <v>300</v>
      </c>
      <c r="Q25" s="16"/>
      <c r="R25" s="16"/>
      <c r="S25" s="16"/>
      <c r="T25" s="16"/>
      <c r="U25" s="16"/>
    </row>
    <row r="26" spans="1:21" x14ac:dyDescent="0.4">
      <c r="A26" s="32">
        <v>49</v>
      </c>
      <c r="B26" s="13" t="s">
        <v>47</v>
      </c>
      <c r="C26" s="177">
        <v>500</v>
      </c>
      <c r="D26" s="178">
        <v>400</v>
      </c>
      <c r="E26" s="179">
        <v>100</v>
      </c>
      <c r="F26" s="15"/>
      <c r="G26" s="15"/>
      <c r="H26" s="15"/>
      <c r="I26" s="15"/>
      <c r="J26" s="15"/>
      <c r="L26" s="18">
        <v>36</v>
      </c>
      <c r="M26" s="13" t="s">
        <v>48</v>
      </c>
      <c r="N26" s="177">
        <v>850</v>
      </c>
      <c r="O26" s="178">
        <v>700</v>
      </c>
      <c r="P26" s="179">
        <v>150</v>
      </c>
      <c r="Q26" s="16"/>
      <c r="R26" s="16"/>
      <c r="S26" s="16"/>
      <c r="T26" s="16"/>
      <c r="U26" s="16"/>
    </row>
    <row r="27" spans="1:21" x14ac:dyDescent="0.4">
      <c r="A27" s="32">
        <v>50</v>
      </c>
      <c r="B27" s="13" t="s">
        <v>49</v>
      </c>
      <c r="C27" s="177">
        <v>300</v>
      </c>
      <c r="D27" s="178">
        <v>250</v>
      </c>
      <c r="E27" s="179">
        <v>50</v>
      </c>
      <c r="F27" s="15"/>
      <c r="G27" s="15"/>
      <c r="H27" s="15"/>
      <c r="I27" s="15"/>
      <c r="J27" s="15"/>
      <c r="L27" s="18">
        <v>37</v>
      </c>
      <c r="M27" s="13" t="s">
        <v>50</v>
      </c>
      <c r="N27" s="177">
        <v>600</v>
      </c>
      <c r="O27" s="178">
        <v>400</v>
      </c>
      <c r="P27" s="179">
        <v>200</v>
      </c>
      <c r="Q27" s="16"/>
      <c r="R27" s="16"/>
      <c r="S27" s="16"/>
      <c r="T27" s="16"/>
      <c r="U27" s="16"/>
    </row>
    <row r="28" spans="1:21" x14ac:dyDescent="0.4">
      <c r="A28" s="32">
        <v>51</v>
      </c>
      <c r="B28" s="13" t="s">
        <v>51</v>
      </c>
      <c r="C28" s="177">
        <v>450</v>
      </c>
      <c r="D28" s="178">
        <v>300</v>
      </c>
      <c r="E28" s="179">
        <v>150</v>
      </c>
      <c r="F28" s="15"/>
      <c r="G28" s="15"/>
      <c r="H28" s="15"/>
      <c r="I28" s="15"/>
      <c r="J28" s="15"/>
      <c r="L28" s="18">
        <v>38</v>
      </c>
      <c r="M28" s="13" t="s">
        <v>52</v>
      </c>
      <c r="N28" s="177">
        <v>500</v>
      </c>
      <c r="O28" s="178">
        <v>400</v>
      </c>
      <c r="P28" s="179">
        <v>100</v>
      </c>
      <c r="Q28" s="16"/>
      <c r="R28" s="16"/>
      <c r="S28" s="16"/>
      <c r="T28" s="16"/>
      <c r="U28" s="16"/>
    </row>
    <row r="29" spans="1:21" x14ac:dyDescent="0.4">
      <c r="A29" s="32">
        <v>52</v>
      </c>
      <c r="B29" s="13" t="s">
        <v>53</v>
      </c>
      <c r="C29" s="177">
        <v>300</v>
      </c>
      <c r="D29" s="178">
        <v>200</v>
      </c>
      <c r="E29" s="179">
        <v>100</v>
      </c>
      <c r="F29" s="15"/>
      <c r="G29" s="15"/>
      <c r="H29" s="15"/>
      <c r="I29" s="15"/>
      <c r="J29" s="15"/>
      <c r="L29" s="18">
        <v>39</v>
      </c>
      <c r="M29" s="13" t="s">
        <v>54</v>
      </c>
      <c r="N29" s="177">
        <v>450</v>
      </c>
      <c r="O29" s="178">
        <v>400</v>
      </c>
      <c r="P29" s="179">
        <v>50</v>
      </c>
      <c r="Q29" s="16"/>
      <c r="R29" s="16"/>
      <c r="S29" s="16"/>
      <c r="T29" s="16"/>
      <c r="U29" s="16"/>
    </row>
    <row r="30" spans="1:21" x14ac:dyDescent="0.4">
      <c r="A30" s="32">
        <v>53</v>
      </c>
      <c r="B30" s="13" t="s">
        <v>55</v>
      </c>
      <c r="C30" s="177">
        <v>450</v>
      </c>
      <c r="D30" s="178">
        <v>350</v>
      </c>
      <c r="E30" s="179">
        <v>100</v>
      </c>
      <c r="F30" s="15"/>
      <c r="G30" s="15"/>
      <c r="H30" s="15"/>
      <c r="I30" s="15"/>
      <c r="J30" s="15"/>
      <c r="L30" s="18">
        <v>40</v>
      </c>
      <c r="M30" s="13" t="s">
        <v>56</v>
      </c>
      <c r="N30" s="177">
        <v>500</v>
      </c>
      <c r="O30" s="178">
        <v>350</v>
      </c>
      <c r="P30" s="179">
        <v>150</v>
      </c>
      <c r="Q30" s="16"/>
      <c r="R30" s="16"/>
      <c r="S30" s="16"/>
      <c r="T30" s="16"/>
      <c r="U30" s="16"/>
    </row>
    <row r="31" spans="1:21" x14ac:dyDescent="0.4">
      <c r="A31" s="32">
        <v>54</v>
      </c>
      <c r="B31" s="13" t="s">
        <v>57</v>
      </c>
      <c r="C31" s="177">
        <v>350</v>
      </c>
      <c r="D31" s="178">
        <v>300</v>
      </c>
      <c r="E31" s="179">
        <v>50</v>
      </c>
      <c r="F31" s="15"/>
      <c r="G31" s="15"/>
      <c r="H31" s="15"/>
      <c r="I31" s="15"/>
      <c r="J31" s="15"/>
      <c r="L31" s="18">
        <v>41</v>
      </c>
      <c r="M31" s="13" t="s">
        <v>58</v>
      </c>
      <c r="N31" s="177">
        <v>450</v>
      </c>
      <c r="O31" s="178">
        <v>250</v>
      </c>
      <c r="P31" s="179">
        <v>200</v>
      </c>
      <c r="Q31" s="16"/>
      <c r="R31" s="16"/>
      <c r="S31" s="16"/>
      <c r="T31" s="16"/>
      <c r="U31" s="16"/>
    </row>
    <row r="32" spans="1:21" x14ac:dyDescent="0.4">
      <c r="A32" s="32">
        <v>55</v>
      </c>
      <c r="B32" s="13" t="s">
        <v>59</v>
      </c>
      <c r="C32" s="177">
        <v>350</v>
      </c>
      <c r="D32" s="178">
        <v>300</v>
      </c>
      <c r="E32" s="179">
        <v>50</v>
      </c>
      <c r="F32" s="15"/>
      <c r="G32" s="15"/>
      <c r="H32" s="15"/>
      <c r="I32" s="15"/>
      <c r="J32" s="15"/>
      <c r="L32" s="18">
        <v>42</v>
      </c>
      <c r="M32" s="13" t="s">
        <v>60</v>
      </c>
      <c r="N32" s="177">
        <v>450</v>
      </c>
      <c r="O32" s="178">
        <v>350</v>
      </c>
      <c r="P32" s="179">
        <v>100</v>
      </c>
      <c r="Q32" s="16"/>
      <c r="R32" s="16"/>
      <c r="S32" s="16"/>
      <c r="T32" s="16"/>
      <c r="U32" s="16"/>
    </row>
    <row r="33" spans="1:22" x14ac:dyDescent="0.4">
      <c r="A33" s="32">
        <v>56</v>
      </c>
      <c r="B33" s="13" t="s">
        <v>61</v>
      </c>
      <c r="C33" s="177">
        <v>300</v>
      </c>
      <c r="D33" s="178">
        <v>250</v>
      </c>
      <c r="E33" s="179">
        <v>50</v>
      </c>
      <c r="F33" s="15"/>
      <c r="G33" s="15"/>
      <c r="H33" s="15"/>
      <c r="I33" s="15"/>
      <c r="J33" s="15"/>
      <c r="L33" s="18">
        <v>43</v>
      </c>
      <c r="M33" s="13" t="s">
        <v>62</v>
      </c>
      <c r="N33" s="177">
        <v>800</v>
      </c>
      <c r="O33" s="178">
        <v>400</v>
      </c>
      <c r="P33" s="179">
        <v>400</v>
      </c>
      <c r="Q33" s="16"/>
      <c r="R33" s="16"/>
      <c r="S33" s="16"/>
      <c r="T33" s="16"/>
      <c r="U33" s="16"/>
    </row>
    <row r="34" spans="1:22" x14ac:dyDescent="0.4">
      <c r="A34" s="32">
        <v>57</v>
      </c>
      <c r="B34" s="13" t="s">
        <v>63</v>
      </c>
      <c r="C34" s="177">
        <v>450</v>
      </c>
      <c r="D34" s="178">
        <v>400</v>
      </c>
      <c r="E34" s="179">
        <v>50</v>
      </c>
      <c r="F34" s="15"/>
      <c r="G34" s="15"/>
      <c r="H34" s="15"/>
      <c r="I34" s="15"/>
      <c r="J34" s="15"/>
      <c r="L34" s="18">
        <v>44</v>
      </c>
      <c r="M34" s="13" t="s">
        <v>64</v>
      </c>
      <c r="N34" s="177">
        <v>600</v>
      </c>
      <c r="O34" s="178">
        <v>250</v>
      </c>
      <c r="P34" s="179">
        <v>350</v>
      </c>
      <c r="Q34" s="16"/>
      <c r="R34" s="16"/>
      <c r="S34" s="16"/>
      <c r="T34" s="16"/>
      <c r="U34" s="16"/>
    </row>
    <row r="35" spans="1:22" x14ac:dyDescent="0.4">
      <c r="A35" s="32">
        <v>58</v>
      </c>
      <c r="B35" s="13" t="s">
        <v>65</v>
      </c>
      <c r="C35" s="177">
        <v>150</v>
      </c>
      <c r="D35" s="178">
        <v>100</v>
      </c>
      <c r="E35" s="179">
        <v>50</v>
      </c>
      <c r="F35" s="15"/>
      <c r="G35" s="15"/>
      <c r="H35" s="15"/>
      <c r="I35" s="15"/>
      <c r="J35" s="15"/>
      <c r="L35" s="18">
        <v>45</v>
      </c>
      <c r="M35" s="13" t="s">
        <v>66</v>
      </c>
      <c r="N35" s="177">
        <v>900</v>
      </c>
      <c r="O35" s="178">
        <v>800</v>
      </c>
      <c r="P35" s="179">
        <v>100</v>
      </c>
      <c r="Q35" s="16"/>
      <c r="R35" s="16"/>
      <c r="S35" s="16"/>
      <c r="T35" s="16"/>
      <c r="U35" s="16"/>
    </row>
    <row r="36" spans="1:22" x14ac:dyDescent="0.4">
      <c r="A36" s="32">
        <v>59</v>
      </c>
      <c r="B36" s="13" t="s">
        <v>67</v>
      </c>
      <c r="C36" s="177">
        <v>450</v>
      </c>
      <c r="D36" s="178">
        <v>300</v>
      </c>
      <c r="E36" s="179">
        <v>150</v>
      </c>
      <c r="F36" s="15"/>
      <c r="G36" s="15"/>
      <c r="H36" s="15"/>
      <c r="I36" s="15"/>
      <c r="J36" s="15"/>
      <c r="L36" s="18">
        <v>46</v>
      </c>
      <c r="M36" s="19" t="s">
        <v>68</v>
      </c>
      <c r="N36" s="180">
        <v>1100</v>
      </c>
      <c r="O36" s="181">
        <v>400</v>
      </c>
      <c r="P36" s="182">
        <v>700</v>
      </c>
      <c r="Q36" s="22"/>
      <c r="R36" s="22"/>
      <c r="S36" s="22"/>
      <c r="T36" s="22"/>
      <c r="U36" s="22"/>
    </row>
    <row r="37" spans="1:22" x14ac:dyDescent="0.4">
      <c r="A37" s="32">
        <v>60</v>
      </c>
      <c r="B37" s="13" t="s">
        <v>69</v>
      </c>
      <c r="C37" s="177">
        <v>300</v>
      </c>
      <c r="D37" s="178">
        <v>200</v>
      </c>
      <c r="E37" s="179">
        <v>100</v>
      </c>
      <c r="F37" s="15"/>
      <c r="G37" s="15"/>
      <c r="H37" s="15"/>
      <c r="I37" s="15"/>
      <c r="J37" s="15"/>
      <c r="L37" s="18">
        <v>63</v>
      </c>
      <c r="M37" s="19" t="s">
        <v>116</v>
      </c>
      <c r="N37" s="20">
        <v>400</v>
      </c>
      <c r="O37" s="21">
        <v>300</v>
      </c>
      <c r="P37" s="22">
        <v>100</v>
      </c>
      <c r="Q37" s="22"/>
      <c r="R37" s="22"/>
      <c r="S37" s="22"/>
      <c r="T37" s="22"/>
      <c r="U37" s="22"/>
    </row>
    <row r="38" spans="1:22" x14ac:dyDescent="0.4">
      <c r="A38" s="32">
        <v>61</v>
      </c>
      <c r="B38" s="13" t="s">
        <v>70</v>
      </c>
      <c r="C38" s="177">
        <v>200</v>
      </c>
      <c r="D38" s="178">
        <v>200</v>
      </c>
      <c r="E38" s="179">
        <v>0</v>
      </c>
      <c r="F38" s="15"/>
      <c r="G38" s="15"/>
      <c r="H38" s="15"/>
      <c r="I38" s="15"/>
      <c r="J38" s="15"/>
      <c r="L38" s="18">
        <v>64</v>
      </c>
      <c r="M38" s="19" t="s">
        <v>117</v>
      </c>
      <c r="N38" s="20">
        <v>800</v>
      </c>
      <c r="O38" s="21">
        <v>350</v>
      </c>
      <c r="P38" s="22">
        <v>450</v>
      </c>
      <c r="Q38" s="22"/>
      <c r="R38" s="22"/>
      <c r="S38" s="22"/>
      <c r="T38" s="22"/>
      <c r="U38" s="22"/>
    </row>
    <row r="39" spans="1:22" ht="18.75" thickBot="1" x14ac:dyDescent="0.45">
      <c r="A39" s="36">
        <v>62</v>
      </c>
      <c r="B39" s="37" t="s">
        <v>71</v>
      </c>
      <c r="C39" s="187">
        <v>300</v>
      </c>
      <c r="D39" s="188">
        <v>250</v>
      </c>
      <c r="E39" s="189">
        <v>50</v>
      </c>
      <c r="F39" s="39"/>
      <c r="G39" s="39"/>
      <c r="H39" s="39"/>
      <c r="I39" s="39"/>
      <c r="J39" s="39"/>
      <c r="L39" s="33"/>
      <c r="M39" s="34"/>
      <c r="N39" s="49">
        <f>SUBTOTAL(109,テーブル3[総世帯数])</f>
        <v>21800</v>
      </c>
      <c r="O39" s="50">
        <f>SUBTOTAL(109,テーブル3[戸建て])</f>
        <v>12650</v>
      </c>
      <c r="P39" s="50">
        <f>SUBTOTAL(109,テーブル3[集合住宅])</f>
        <v>9150</v>
      </c>
      <c r="Q39" s="50"/>
      <c r="R39" s="50"/>
      <c r="S39" s="50"/>
      <c r="T39" s="50"/>
    </row>
    <row r="40" spans="1:22" ht="18.75" thickTop="1" x14ac:dyDescent="0.4">
      <c r="A40" s="41"/>
      <c r="B40" s="42"/>
      <c r="C40" s="51">
        <f>SUBTOTAL(109,テーブル4[総世帯数])</f>
        <v>5850</v>
      </c>
      <c r="D40" s="52">
        <f>SUBTOTAL(109,テーブル4[戸建て])</f>
        <v>4350</v>
      </c>
      <c r="E40" s="53">
        <f>SUBTOTAL(109,テーブル4[集合住宅])</f>
        <v>1500</v>
      </c>
      <c r="F40" s="52"/>
      <c r="G40" s="52"/>
      <c r="H40" s="52"/>
      <c r="I40" s="52"/>
      <c r="J40" s="52"/>
    </row>
    <row r="42" spans="1:22" ht="30" x14ac:dyDescent="0.4">
      <c r="A42" s="210" t="s">
        <v>87</v>
      </c>
      <c r="B42" s="210"/>
      <c r="C42" s="210"/>
      <c r="D42" s="210"/>
      <c r="E42" s="134" t="s">
        <v>99</v>
      </c>
      <c r="F42" s="134" t="s">
        <v>118</v>
      </c>
      <c r="H42" s="211" t="s">
        <v>100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3"/>
    </row>
    <row r="43" spans="1:22" ht="30" x14ac:dyDescent="0.4">
      <c r="A43" s="66" t="s">
        <v>72</v>
      </c>
      <c r="B43" s="67">
        <v>43738</v>
      </c>
      <c r="C43" s="68" t="s">
        <v>85</v>
      </c>
      <c r="D43" s="67">
        <f>B43+5</f>
        <v>43743</v>
      </c>
      <c r="E43" s="136">
        <f>B43-5</f>
        <v>43733</v>
      </c>
      <c r="F43" s="202"/>
      <c r="H43" s="80" t="s">
        <v>81</v>
      </c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</row>
    <row r="44" spans="1:22" ht="30" x14ac:dyDescent="0.4">
      <c r="A44" s="66" t="s">
        <v>73</v>
      </c>
      <c r="B44" s="67">
        <f>B43+7</f>
        <v>43745</v>
      </c>
      <c r="C44" s="68" t="s">
        <v>85</v>
      </c>
      <c r="D44" s="67">
        <f>B44+5</f>
        <v>43750</v>
      </c>
      <c r="E44" s="136">
        <f>B44-5</f>
        <v>43740</v>
      </c>
      <c r="F44" s="202"/>
      <c r="H44" s="84" t="s">
        <v>84</v>
      </c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</row>
    <row r="45" spans="1:22" ht="30" x14ac:dyDescent="0.4">
      <c r="A45" s="66" t="s">
        <v>74</v>
      </c>
      <c r="B45" s="67">
        <f>B44+7</f>
        <v>43752</v>
      </c>
      <c r="C45" s="68" t="s">
        <v>85</v>
      </c>
      <c r="D45" s="67">
        <f>B45+5</f>
        <v>43757</v>
      </c>
      <c r="E45" s="136">
        <f>B45-5</f>
        <v>43747</v>
      </c>
      <c r="F45" s="202"/>
      <c r="H45" s="84" t="s">
        <v>83</v>
      </c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</row>
    <row r="46" spans="1:22" ht="30" x14ac:dyDescent="0.4">
      <c r="A46" s="66" t="s">
        <v>75</v>
      </c>
      <c r="B46" s="64">
        <f>B45+7</f>
        <v>43759</v>
      </c>
      <c r="C46" s="65" t="s">
        <v>85</v>
      </c>
      <c r="D46" s="67">
        <f>B46+5</f>
        <v>43764</v>
      </c>
      <c r="E46" s="136">
        <f>B46-5</f>
        <v>43754</v>
      </c>
      <c r="F46" s="202"/>
      <c r="H46" s="88" t="s">
        <v>82</v>
      </c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</row>
    <row r="47" spans="1:22" ht="30" x14ac:dyDescent="0.4">
      <c r="H47" s="114" t="s">
        <v>91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</row>
    <row r="48" spans="1:22" ht="24" x14ac:dyDescent="0.4">
      <c r="H48" s="62" t="s">
        <v>88</v>
      </c>
      <c r="I48" s="63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</row>
    <row r="49" spans="8:22" ht="24" x14ac:dyDescent="0.4">
      <c r="H49" s="115" t="s">
        <v>102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</row>
    <row r="50" spans="8:22" ht="24" x14ac:dyDescent="0.4">
      <c r="H50" s="59" t="s">
        <v>89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1"/>
    </row>
    <row r="51" spans="8:22" ht="24" x14ac:dyDescent="0.4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35" t="s">
        <v>92</v>
      </c>
      <c r="U51" s="1">
        <v>2.2000000000000002</v>
      </c>
    </row>
  </sheetData>
  <mergeCells count="5">
    <mergeCell ref="A2:E3"/>
    <mergeCell ref="L2:U3"/>
    <mergeCell ref="A21:J22"/>
    <mergeCell ref="H42:V42"/>
    <mergeCell ref="A42:D42"/>
  </mergeCells>
  <phoneticPr fontId="3"/>
  <conditionalFormatting sqref="B43:E46">
    <cfRule type="expression" dxfId="301" priority="8">
      <formula>$E42="休業"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35" zoomScale="85" zoomScaleNormal="85" workbookViewId="0">
      <selection activeCell="F1" sqref="F1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125" style="1" customWidth="1"/>
    <col min="12" max="12" width="5.625" style="1" customWidth="1"/>
    <col min="13" max="13" width="10.625" style="1" customWidth="1"/>
    <col min="14" max="14" width="9.125" style="1" bestFit="1" customWidth="1"/>
    <col min="15" max="15" width="9.5" style="1" customWidth="1"/>
    <col min="16" max="16" width="9.125" style="1" customWidth="1"/>
    <col min="17" max="17" width="7.75" style="1" bestFit="1" customWidth="1"/>
    <col min="18" max="21" width="3.75" style="1" bestFit="1" customWidth="1"/>
    <col min="22" max="22" width="3.125" style="1" customWidth="1"/>
    <col min="23" max="16384" width="9" style="1"/>
  </cols>
  <sheetData>
    <row r="1" spans="1:21" ht="49.5" customHeight="1" x14ac:dyDescent="0.4">
      <c r="A1" s="54"/>
      <c r="B1" s="54" t="s">
        <v>79</v>
      </c>
      <c r="C1" s="54"/>
      <c r="D1" s="94">
        <v>10</v>
      </c>
      <c r="E1" s="55" t="s">
        <v>77</v>
      </c>
      <c r="F1" s="161" t="s">
        <v>169</v>
      </c>
      <c r="G1" s="54"/>
      <c r="H1" s="54"/>
      <c r="I1" s="54"/>
      <c r="J1" s="54"/>
      <c r="K1" s="54"/>
      <c r="L1" s="54"/>
      <c r="M1" s="54"/>
      <c r="N1" s="54"/>
      <c r="O1" s="54"/>
      <c r="P1" s="69"/>
      <c r="Q1" s="43"/>
      <c r="R1" s="43"/>
      <c r="S1" s="43"/>
      <c r="T1" s="43"/>
      <c r="U1" s="70" t="s">
        <v>80</v>
      </c>
    </row>
    <row r="2" spans="1:21" ht="18" customHeight="1" x14ac:dyDescent="0.4">
      <c r="A2" s="220"/>
      <c r="B2" s="221"/>
      <c r="C2" s="221"/>
      <c r="D2" s="221"/>
      <c r="E2" s="221"/>
      <c r="F2" s="203"/>
      <c r="G2" s="203"/>
      <c r="H2" s="203"/>
      <c r="I2" s="203"/>
      <c r="J2" s="45"/>
      <c r="L2" s="224"/>
      <c r="M2" s="225"/>
      <c r="N2" s="225"/>
      <c r="O2" s="225"/>
      <c r="P2" s="225"/>
      <c r="Q2" s="225"/>
      <c r="R2" s="225"/>
      <c r="S2" s="225"/>
      <c r="T2" s="225"/>
      <c r="U2" s="226"/>
    </row>
    <row r="3" spans="1:21" ht="18" customHeight="1" x14ac:dyDescent="0.4">
      <c r="A3" s="222"/>
      <c r="B3" s="223"/>
      <c r="C3" s="223"/>
      <c r="D3" s="223"/>
      <c r="E3" s="223"/>
      <c r="F3" s="204"/>
      <c r="G3" s="204"/>
      <c r="H3" s="204"/>
      <c r="I3" s="204"/>
      <c r="J3" s="47"/>
      <c r="L3" s="227"/>
      <c r="M3" s="228"/>
      <c r="N3" s="228"/>
      <c r="O3" s="228"/>
      <c r="P3" s="228"/>
      <c r="Q3" s="228"/>
      <c r="R3" s="228"/>
      <c r="S3" s="228"/>
      <c r="T3" s="228"/>
      <c r="U3" s="229"/>
    </row>
    <row r="4" spans="1:21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2" t="s">
        <v>72</v>
      </c>
      <c r="H4" s="162" t="s">
        <v>73</v>
      </c>
      <c r="I4" s="162" t="s">
        <v>74</v>
      </c>
      <c r="J4" s="162" t="s">
        <v>75</v>
      </c>
      <c r="L4" s="7" t="s">
        <v>5</v>
      </c>
      <c r="M4" s="8" t="s">
        <v>1</v>
      </c>
      <c r="N4" s="9" t="s">
        <v>2</v>
      </c>
      <c r="O4" s="10" t="s">
        <v>3</v>
      </c>
      <c r="P4" s="11" t="s">
        <v>4</v>
      </c>
      <c r="Q4" s="48" t="s">
        <v>76</v>
      </c>
      <c r="R4" s="164" t="s">
        <v>72</v>
      </c>
      <c r="S4" s="165" t="s">
        <v>73</v>
      </c>
      <c r="T4" s="165" t="s">
        <v>74</v>
      </c>
      <c r="U4" s="165" t="s">
        <v>75</v>
      </c>
    </row>
    <row r="5" spans="1:21" x14ac:dyDescent="0.4">
      <c r="A5" s="12">
        <v>1</v>
      </c>
      <c r="B5" s="13" t="s">
        <v>6</v>
      </c>
      <c r="C5" s="177">
        <v>800</v>
      </c>
      <c r="D5" s="178">
        <v>350</v>
      </c>
      <c r="E5" s="179">
        <v>450</v>
      </c>
      <c r="F5" s="178"/>
      <c r="G5" s="178"/>
      <c r="H5" s="178"/>
      <c r="I5" s="178"/>
      <c r="J5" s="178"/>
      <c r="L5" s="17">
        <v>15</v>
      </c>
      <c r="M5" s="13" t="s">
        <v>119</v>
      </c>
      <c r="N5" s="177">
        <v>900</v>
      </c>
      <c r="O5" s="178">
        <v>500</v>
      </c>
      <c r="P5" s="179">
        <v>400</v>
      </c>
      <c r="Q5" s="179"/>
      <c r="R5" s="179"/>
      <c r="S5" s="179"/>
      <c r="T5" s="179"/>
      <c r="U5" s="179"/>
    </row>
    <row r="6" spans="1:21" x14ac:dyDescent="0.4">
      <c r="A6" s="12">
        <v>2</v>
      </c>
      <c r="B6" s="13" t="s">
        <v>8</v>
      </c>
      <c r="C6" s="177">
        <v>700</v>
      </c>
      <c r="D6" s="178">
        <v>400</v>
      </c>
      <c r="E6" s="179">
        <v>300</v>
      </c>
      <c r="F6" s="178"/>
      <c r="G6" s="178"/>
      <c r="H6" s="178"/>
      <c r="I6" s="178"/>
      <c r="J6" s="178"/>
      <c r="L6" s="18">
        <v>16</v>
      </c>
      <c r="M6" s="13" t="s">
        <v>120</v>
      </c>
      <c r="N6" s="177">
        <v>450</v>
      </c>
      <c r="O6" s="178">
        <v>150</v>
      </c>
      <c r="P6" s="179">
        <v>300</v>
      </c>
      <c r="Q6" s="179"/>
      <c r="R6" s="179"/>
      <c r="S6" s="179"/>
      <c r="T6" s="179"/>
      <c r="U6" s="179"/>
    </row>
    <row r="7" spans="1:21" x14ac:dyDescent="0.4">
      <c r="A7" s="12">
        <v>3</v>
      </c>
      <c r="B7" s="13" t="s">
        <v>10</v>
      </c>
      <c r="C7" s="177">
        <v>800</v>
      </c>
      <c r="D7" s="178">
        <v>200</v>
      </c>
      <c r="E7" s="179">
        <v>600</v>
      </c>
      <c r="F7" s="178"/>
      <c r="G7" s="178"/>
      <c r="H7" s="178"/>
      <c r="I7" s="178"/>
      <c r="J7" s="178"/>
      <c r="L7" s="18">
        <v>17</v>
      </c>
      <c r="M7" s="13" t="s">
        <v>11</v>
      </c>
      <c r="N7" s="177">
        <v>500</v>
      </c>
      <c r="O7" s="178">
        <v>300</v>
      </c>
      <c r="P7" s="179">
        <v>200</v>
      </c>
      <c r="Q7" s="179"/>
      <c r="R7" s="179"/>
      <c r="S7" s="179"/>
      <c r="T7" s="179"/>
      <c r="U7" s="179"/>
    </row>
    <row r="8" spans="1:21" x14ac:dyDescent="0.4">
      <c r="A8" s="12">
        <v>4</v>
      </c>
      <c r="B8" s="13" t="s">
        <v>12</v>
      </c>
      <c r="C8" s="177">
        <v>600</v>
      </c>
      <c r="D8" s="178">
        <v>300</v>
      </c>
      <c r="E8" s="179">
        <v>300</v>
      </c>
      <c r="F8" s="178"/>
      <c r="G8" s="178"/>
      <c r="H8" s="178"/>
      <c r="I8" s="178"/>
      <c r="J8" s="178"/>
      <c r="L8" s="18">
        <v>18</v>
      </c>
      <c r="M8" s="13" t="s">
        <v>13</v>
      </c>
      <c r="N8" s="177">
        <v>450</v>
      </c>
      <c r="O8" s="178">
        <v>250</v>
      </c>
      <c r="P8" s="179">
        <v>200</v>
      </c>
      <c r="Q8" s="179"/>
      <c r="R8" s="179"/>
      <c r="S8" s="179"/>
      <c r="T8" s="179"/>
      <c r="U8" s="179"/>
    </row>
    <row r="9" spans="1:21" x14ac:dyDescent="0.4">
      <c r="A9" s="12">
        <v>5</v>
      </c>
      <c r="B9" s="13" t="s">
        <v>14</v>
      </c>
      <c r="C9" s="177">
        <v>950</v>
      </c>
      <c r="D9" s="178">
        <v>500</v>
      </c>
      <c r="E9" s="179">
        <v>450</v>
      </c>
      <c r="F9" s="178"/>
      <c r="G9" s="178"/>
      <c r="H9" s="178"/>
      <c r="I9" s="178"/>
      <c r="J9" s="178"/>
      <c r="L9" s="18">
        <v>19</v>
      </c>
      <c r="M9" s="13" t="s">
        <v>15</v>
      </c>
      <c r="N9" s="177">
        <v>900</v>
      </c>
      <c r="O9" s="178">
        <v>500</v>
      </c>
      <c r="P9" s="179">
        <v>400</v>
      </c>
      <c r="Q9" s="179"/>
      <c r="R9" s="179"/>
      <c r="S9" s="179"/>
      <c r="T9" s="179"/>
      <c r="U9" s="179"/>
    </row>
    <row r="10" spans="1:21" x14ac:dyDescent="0.4">
      <c r="A10" s="12">
        <v>6</v>
      </c>
      <c r="B10" s="13" t="s">
        <v>16</v>
      </c>
      <c r="C10" s="177">
        <v>650</v>
      </c>
      <c r="D10" s="178">
        <v>450</v>
      </c>
      <c r="E10" s="179">
        <v>200</v>
      </c>
      <c r="F10" s="178"/>
      <c r="G10" s="178"/>
      <c r="H10" s="178"/>
      <c r="I10" s="178"/>
      <c r="J10" s="178"/>
      <c r="L10" s="18">
        <v>20</v>
      </c>
      <c r="M10" s="13" t="s">
        <v>17</v>
      </c>
      <c r="N10" s="177">
        <v>1100</v>
      </c>
      <c r="O10" s="178">
        <v>400</v>
      </c>
      <c r="P10" s="179">
        <v>700</v>
      </c>
      <c r="Q10" s="179"/>
      <c r="R10" s="179"/>
      <c r="S10" s="179"/>
      <c r="T10" s="179"/>
      <c r="U10" s="179"/>
    </row>
    <row r="11" spans="1:21" x14ac:dyDescent="0.4">
      <c r="A11" s="12">
        <v>7</v>
      </c>
      <c r="B11" s="13" t="s">
        <v>18</v>
      </c>
      <c r="C11" s="177">
        <v>750</v>
      </c>
      <c r="D11" s="178">
        <v>600</v>
      </c>
      <c r="E11" s="179">
        <v>150</v>
      </c>
      <c r="F11" s="178"/>
      <c r="G11" s="178"/>
      <c r="H11" s="178"/>
      <c r="I11" s="178"/>
      <c r="J11" s="178"/>
      <c r="L11" s="18">
        <v>21</v>
      </c>
      <c r="M11" s="13" t="s">
        <v>19</v>
      </c>
      <c r="N11" s="177">
        <v>650</v>
      </c>
      <c r="O11" s="178">
        <v>350</v>
      </c>
      <c r="P11" s="179">
        <v>300</v>
      </c>
      <c r="Q11" s="179"/>
      <c r="R11" s="179"/>
      <c r="S11" s="179"/>
      <c r="T11" s="179"/>
      <c r="U11" s="179"/>
    </row>
    <row r="12" spans="1:21" x14ac:dyDescent="0.4">
      <c r="A12" s="12">
        <v>8</v>
      </c>
      <c r="B12" s="13" t="s">
        <v>20</v>
      </c>
      <c r="C12" s="177">
        <v>350</v>
      </c>
      <c r="D12" s="178">
        <v>300</v>
      </c>
      <c r="E12" s="179">
        <v>50</v>
      </c>
      <c r="F12" s="178"/>
      <c r="G12" s="178"/>
      <c r="H12" s="178"/>
      <c r="I12" s="178"/>
      <c r="J12" s="178"/>
      <c r="L12" s="18">
        <v>22</v>
      </c>
      <c r="M12" s="13" t="s">
        <v>21</v>
      </c>
      <c r="N12" s="177">
        <v>750</v>
      </c>
      <c r="O12" s="178">
        <v>350</v>
      </c>
      <c r="P12" s="179">
        <v>400</v>
      </c>
      <c r="Q12" s="179"/>
      <c r="R12" s="179"/>
      <c r="S12" s="179"/>
      <c r="T12" s="179"/>
      <c r="U12" s="179"/>
    </row>
    <row r="13" spans="1:21" x14ac:dyDescent="0.4">
      <c r="A13" s="12">
        <v>9</v>
      </c>
      <c r="B13" s="13" t="s">
        <v>22</v>
      </c>
      <c r="C13" s="177">
        <v>850</v>
      </c>
      <c r="D13" s="178">
        <v>550</v>
      </c>
      <c r="E13" s="179">
        <v>300</v>
      </c>
      <c r="F13" s="178"/>
      <c r="G13" s="178"/>
      <c r="H13" s="178"/>
      <c r="I13" s="178"/>
      <c r="J13" s="178"/>
      <c r="L13" s="18">
        <v>23</v>
      </c>
      <c r="M13" s="13" t="s">
        <v>23</v>
      </c>
      <c r="N13" s="177">
        <v>550</v>
      </c>
      <c r="O13" s="178">
        <v>300</v>
      </c>
      <c r="P13" s="179">
        <v>250</v>
      </c>
      <c r="Q13" s="179"/>
      <c r="R13" s="179"/>
      <c r="S13" s="179"/>
      <c r="T13" s="179"/>
      <c r="U13" s="179"/>
    </row>
    <row r="14" spans="1:21" x14ac:dyDescent="0.4">
      <c r="A14" s="12">
        <v>10</v>
      </c>
      <c r="B14" s="13" t="s">
        <v>24</v>
      </c>
      <c r="C14" s="177">
        <v>650</v>
      </c>
      <c r="D14" s="178">
        <v>400</v>
      </c>
      <c r="E14" s="179">
        <v>250</v>
      </c>
      <c r="F14" s="178"/>
      <c r="G14" s="178"/>
      <c r="H14" s="178"/>
      <c r="I14" s="178"/>
      <c r="J14" s="178"/>
      <c r="L14" s="18">
        <v>24</v>
      </c>
      <c r="M14" s="13" t="s">
        <v>25</v>
      </c>
      <c r="N14" s="177">
        <v>700</v>
      </c>
      <c r="O14" s="178">
        <v>450</v>
      </c>
      <c r="P14" s="179">
        <v>250</v>
      </c>
      <c r="Q14" s="179"/>
      <c r="R14" s="179"/>
      <c r="S14" s="179"/>
      <c r="T14" s="179"/>
      <c r="U14" s="179"/>
    </row>
    <row r="15" spans="1:21" x14ac:dyDescent="0.4">
      <c r="A15" s="12">
        <v>11</v>
      </c>
      <c r="B15" s="13" t="s">
        <v>26</v>
      </c>
      <c r="C15" s="177">
        <v>350</v>
      </c>
      <c r="D15" s="178">
        <v>300</v>
      </c>
      <c r="E15" s="179">
        <v>50</v>
      </c>
      <c r="F15" s="178"/>
      <c r="G15" s="178"/>
      <c r="H15" s="178"/>
      <c r="I15" s="178"/>
      <c r="J15" s="178"/>
      <c r="L15" s="18">
        <v>25</v>
      </c>
      <c r="M15" s="13" t="s">
        <v>27</v>
      </c>
      <c r="N15" s="177">
        <v>450</v>
      </c>
      <c r="O15" s="178">
        <v>250</v>
      </c>
      <c r="P15" s="179">
        <v>200</v>
      </c>
      <c r="Q15" s="179"/>
      <c r="R15" s="179"/>
      <c r="S15" s="179"/>
      <c r="T15" s="179"/>
      <c r="U15" s="179"/>
    </row>
    <row r="16" spans="1:21" x14ac:dyDescent="0.4">
      <c r="A16" s="12">
        <v>12</v>
      </c>
      <c r="B16" s="13" t="s">
        <v>28</v>
      </c>
      <c r="C16" s="177">
        <v>500</v>
      </c>
      <c r="D16" s="178">
        <v>300</v>
      </c>
      <c r="E16" s="179">
        <v>200</v>
      </c>
      <c r="F16" s="178"/>
      <c r="G16" s="178"/>
      <c r="H16" s="178"/>
      <c r="I16" s="178"/>
      <c r="J16" s="178"/>
      <c r="L16" s="18">
        <v>26</v>
      </c>
      <c r="M16" s="13" t="s">
        <v>29</v>
      </c>
      <c r="N16" s="177">
        <v>450</v>
      </c>
      <c r="O16" s="178">
        <v>250</v>
      </c>
      <c r="P16" s="179">
        <v>200</v>
      </c>
      <c r="Q16" s="179"/>
      <c r="R16" s="179"/>
      <c r="S16" s="179"/>
      <c r="T16" s="179"/>
      <c r="U16" s="179"/>
    </row>
    <row r="17" spans="1:21" x14ac:dyDescent="0.4">
      <c r="A17" s="12">
        <v>13</v>
      </c>
      <c r="B17" s="13" t="s">
        <v>30</v>
      </c>
      <c r="C17" s="177">
        <v>450</v>
      </c>
      <c r="D17" s="178">
        <v>350</v>
      </c>
      <c r="E17" s="179">
        <v>100</v>
      </c>
      <c r="F17" s="178"/>
      <c r="G17" s="178"/>
      <c r="H17" s="178"/>
      <c r="I17" s="178"/>
      <c r="J17" s="178"/>
      <c r="L17" s="18">
        <v>27</v>
      </c>
      <c r="M17" s="13" t="s">
        <v>31</v>
      </c>
      <c r="N17" s="177">
        <v>450</v>
      </c>
      <c r="O17" s="178">
        <v>300</v>
      </c>
      <c r="P17" s="179">
        <v>150</v>
      </c>
      <c r="Q17" s="179"/>
      <c r="R17" s="179"/>
      <c r="S17" s="179"/>
      <c r="T17" s="179"/>
      <c r="U17" s="179"/>
    </row>
    <row r="18" spans="1:21" ht="18.75" thickBot="1" x14ac:dyDescent="0.45">
      <c r="A18" s="12">
        <v>14</v>
      </c>
      <c r="B18" s="19" t="s">
        <v>32</v>
      </c>
      <c r="C18" s="180">
        <v>500</v>
      </c>
      <c r="D18" s="181">
        <v>350</v>
      </c>
      <c r="E18" s="182">
        <v>150</v>
      </c>
      <c r="F18" s="181"/>
      <c r="G18" s="181"/>
      <c r="H18" s="181"/>
      <c r="I18" s="181"/>
      <c r="J18" s="181"/>
      <c r="L18" s="18">
        <v>28</v>
      </c>
      <c r="M18" s="13" t="s">
        <v>33</v>
      </c>
      <c r="N18" s="177">
        <v>1200</v>
      </c>
      <c r="O18" s="178">
        <v>600</v>
      </c>
      <c r="P18" s="179">
        <v>600</v>
      </c>
      <c r="Q18" s="179"/>
      <c r="R18" s="179"/>
      <c r="S18" s="179"/>
      <c r="T18" s="179"/>
      <c r="U18" s="179"/>
    </row>
    <row r="19" spans="1:21" ht="18.75" thickTop="1" x14ac:dyDescent="0.4">
      <c r="A19" s="183"/>
      <c r="B19" s="184"/>
      <c r="C19" s="25">
        <f>SUBTOTAL(109,テーブル114[総世帯数])</f>
        <v>8900</v>
      </c>
      <c r="D19" s="26">
        <f>SUBTOTAL(109,テーブル114[戸建て])</f>
        <v>5350</v>
      </c>
      <c r="E19" s="26">
        <f>SUBTOTAL(109,テーブル114[集合住宅])</f>
        <v>3550</v>
      </c>
      <c r="F19" s="26"/>
      <c r="G19" s="26"/>
      <c r="H19" s="26"/>
      <c r="I19" s="26"/>
      <c r="J19" s="26"/>
      <c r="L19" s="18">
        <v>29</v>
      </c>
      <c r="M19" s="13" t="s">
        <v>34</v>
      </c>
      <c r="N19" s="177">
        <v>700</v>
      </c>
      <c r="O19" s="178">
        <v>600</v>
      </c>
      <c r="P19" s="179">
        <v>100</v>
      </c>
      <c r="Q19" s="179"/>
      <c r="R19" s="179"/>
      <c r="S19" s="179"/>
      <c r="T19" s="179"/>
      <c r="U19" s="179"/>
    </row>
    <row r="20" spans="1:21" x14ac:dyDescent="0.4">
      <c r="L20" s="18">
        <v>30</v>
      </c>
      <c r="M20" s="13" t="s">
        <v>35</v>
      </c>
      <c r="N20" s="177">
        <v>600</v>
      </c>
      <c r="O20" s="178">
        <v>300</v>
      </c>
      <c r="P20" s="179">
        <v>300</v>
      </c>
      <c r="Q20" s="179"/>
      <c r="R20" s="179"/>
      <c r="S20" s="179"/>
      <c r="T20" s="179"/>
      <c r="U20" s="179"/>
    </row>
    <row r="21" spans="1:21" ht="18" customHeight="1" x14ac:dyDescent="0.4">
      <c r="A21" s="230"/>
      <c r="B21" s="231"/>
      <c r="C21" s="231"/>
      <c r="D21" s="231"/>
      <c r="E21" s="231"/>
      <c r="F21" s="231"/>
      <c r="G21" s="231"/>
      <c r="H21" s="231"/>
      <c r="I21" s="231"/>
      <c r="J21" s="232"/>
      <c r="L21" s="18">
        <v>31</v>
      </c>
      <c r="M21" s="13" t="s">
        <v>36</v>
      </c>
      <c r="N21" s="177">
        <v>450</v>
      </c>
      <c r="O21" s="178">
        <v>250</v>
      </c>
      <c r="P21" s="179">
        <v>200</v>
      </c>
      <c r="Q21" s="179"/>
      <c r="R21" s="179"/>
      <c r="S21" s="179"/>
      <c r="T21" s="179"/>
      <c r="U21" s="179"/>
    </row>
    <row r="22" spans="1:21" ht="18" customHeight="1" x14ac:dyDescent="0.4">
      <c r="A22" s="233"/>
      <c r="B22" s="234"/>
      <c r="C22" s="234"/>
      <c r="D22" s="234"/>
      <c r="E22" s="234"/>
      <c r="F22" s="234"/>
      <c r="G22" s="234"/>
      <c r="H22" s="234"/>
      <c r="I22" s="234"/>
      <c r="J22" s="235"/>
      <c r="L22" s="18">
        <v>32</v>
      </c>
      <c r="M22" s="13" t="s">
        <v>37</v>
      </c>
      <c r="N22" s="177">
        <v>500</v>
      </c>
      <c r="O22" s="178">
        <v>300</v>
      </c>
      <c r="P22" s="179">
        <v>200</v>
      </c>
      <c r="Q22" s="179"/>
      <c r="R22" s="179"/>
      <c r="S22" s="179"/>
      <c r="T22" s="179"/>
      <c r="U22" s="179"/>
    </row>
    <row r="23" spans="1:21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6" t="s">
        <v>72</v>
      </c>
      <c r="H23" s="166" t="s">
        <v>73</v>
      </c>
      <c r="I23" s="166" t="s">
        <v>74</v>
      </c>
      <c r="J23" s="166" t="s">
        <v>75</v>
      </c>
      <c r="L23" s="18">
        <v>33</v>
      </c>
      <c r="M23" s="13" t="s">
        <v>42</v>
      </c>
      <c r="N23" s="177">
        <v>750</v>
      </c>
      <c r="O23" s="178">
        <v>450</v>
      </c>
      <c r="P23" s="179">
        <v>300</v>
      </c>
      <c r="Q23" s="179"/>
      <c r="R23" s="179"/>
      <c r="S23" s="179"/>
      <c r="T23" s="179"/>
      <c r="U23" s="179"/>
    </row>
    <row r="24" spans="1:21" x14ac:dyDescent="0.4">
      <c r="A24" s="32">
        <v>47</v>
      </c>
      <c r="B24" s="13" t="s">
        <v>43</v>
      </c>
      <c r="C24" s="177">
        <v>550</v>
      </c>
      <c r="D24" s="178">
        <v>250</v>
      </c>
      <c r="E24" s="179">
        <v>300</v>
      </c>
      <c r="F24" s="178"/>
      <c r="G24" s="178"/>
      <c r="H24" s="178"/>
      <c r="I24" s="178"/>
      <c r="J24" s="178"/>
      <c r="L24" s="18">
        <v>34</v>
      </c>
      <c r="M24" s="13" t="s">
        <v>44</v>
      </c>
      <c r="N24" s="177">
        <v>300</v>
      </c>
      <c r="O24" s="178">
        <v>150</v>
      </c>
      <c r="P24" s="179">
        <v>150</v>
      </c>
      <c r="Q24" s="179"/>
      <c r="R24" s="179"/>
      <c r="S24" s="179"/>
      <c r="T24" s="179"/>
      <c r="U24" s="179"/>
    </row>
    <row r="25" spans="1:21" x14ac:dyDescent="0.4">
      <c r="A25" s="32">
        <v>48</v>
      </c>
      <c r="B25" s="13" t="s">
        <v>45</v>
      </c>
      <c r="C25" s="177">
        <v>450</v>
      </c>
      <c r="D25" s="178">
        <v>300</v>
      </c>
      <c r="E25" s="179">
        <v>150</v>
      </c>
      <c r="F25" s="178"/>
      <c r="G25" s="178"/>
      <c r="H25" s="178"/>
      <c r="I25" s="178"/>
      <c r="J25" s="178"/>
      <c r="L25" s="18">
        <v>35</v>
      </c>
      <c r="M25" s="13" t="s">
        <v>46</v>
      </c>
      <c r="N25" s="177">
        <v>600</v>
      </c>
      <c r="O25" s="178">
        <v>300</v>
      </c>
      <c r="P25" s="179">
        <v>300</v>
      </c>
      <c r="Q25" s="179"/>
      <c r="R25" s="179"/>
      <c r="S25" s="179"/>
      <c r="T25" s="179"/>
      <c r="U25" s="179"/>
    </row>
    <row r="26" spans="1:21" x14ac:dyDescent="0.4">
      <c r="A26" s="32">
        <v>49</v>
      </c>
      <c r="B26" s="13" t="s">
        <v>47</v>
      </c>
      <c r="C26" s="177">
        <v>500</v>
      </c>
      <c r="D26" s="178">
        <v>400</v>
      </c>
      <c r="E26" s="179">
        <v>100</v>
      </c>
      <c r="F26" s="178"/>
      <c r="G26" s="178"/>
      <c r="H26" s="178"/>
      <c r="I26" s="178"/>
      <c r="J26" s="178"/>
      <c r="L26" s="18">
        <v>36</v>
      </c>
      <c r="M26" s="13" t="s">
        <v>48</v>
      </c>
      <c r="N26" s="177">
        <v>850</v>
      </c>
      <c r="O26" s="178">
        <v>700</v>
      </c>
      <c r="P26" s="179">
        <v>150</v>
      </c>
      <c r="Q26" s="179"/>
      <c r="R26" s="179"/>
      <c r="S26" s="179"/>
      <c r="T26" s="179"/>
      <c r="U26" s="179"/>
    </row>
    <row r="27" spans="1:21" x14ac:dyDescent="0.4">
      <c r="A27" s="32">
        <v>50</v>
      </c>
      <c r="B27" s="13" t="s">
        <v>49</v>
      </c>
      <c r="C27" s="177">
        <v>300</v>
      </c>
      <c r="D27" s="178">
        <v>250</v>
      </c>
      <c r="E27" s="179">
        <v>50</v>
      </c>
      <c r="F27" s="178"/>
      <c r="G27" s="178"/>
      <c r="H27" s="178"/>
      <c r="I27" s="178"/>
      <c r="J27" s="178"/>
      <c r="L27" s="18">
        <v>37</v>
      </c>
      <c r="M27" s="13" t="s">
        <v>50</v>
      </c>
      <c r="N27" s="177">
        <v>600</v>
      </c>
      <c r="O27" s="178">
        <v>400</v>
      </c>
      <c r="P27" s="179">
        <v>200</v>
      </c>
      <c r="Q27" s="179"/>
      <c r="R27" s="179"/>
      <c r="S27" s="179"/>
      <c r="T27" s="179"/>
      <c r="U27" s="179"/>
    </row>
    <row r="28" spans="1:21" x14ac:dyDescent="0.4">
      <c r="A28" s="32">
        <v>51</v>
      </c>
      <c r="B28" s="13" t="s">
        <v>51</v>
      </c>
      <c r="C28" s="177">
        <v>450</v>
      </c>
      <c r="D28" s="178">
        <v>300</v>
      </c>
      <c r="E28" s="179">
        <v>150</v>
      </c>
      <c r="F28" s="178"/>
      <c r="G28" s="178"/>
      <c r="H28" s="178"/>
      <c r="I28" s="178"/>
      <c r="J28" s="178"/>
      <c r="L28" s="18">
        <v>38</v>
      </c>
      <c r="M28" s="13" t="s">
        <v>52</v>
      </c>
      <c r="N28" s="177">
        <v>500</v>
      </c>
      <c r="O28" s="178">
        <v>400</v>
      </c>
      <c r="P28" s="179">
        <v>100</v>
      </c>
      <c r="Q28" s="179"/>
      <c r="R28" s="179"/>
      <c r="S28" s="179"/>
      <c r="T28" s="179"/>
      <c r="U28" s="179"/>
    </row>
    <row r="29" spans="1:21" x14ac:dyDescent="0.4">
      <c r="A29" s="32">
        <v>52</v>
      </c>
      <c r="B29" s="13" t="s">
        <v>53</v>
      </c>
      <c r="C29" s="177">
        <v>300</v>
      </c>
      <c r="D29" s="178">
        <v>200</v>
      </c>
      <c r="E29" s="179">
        <v>100</v>
      </c>
      <c r="F29" s="178"/>
      <c r="G29" s="178"/>
      <c r="H29" s="178"/>
      <c r="I29" s="178"/>
      <c r="J29" s="178"/>
      <c r="L29" s="18">
        <v>39</v>
      </c>
      <c r="M29" s="13" t="s">
        <v>54</v>
      </c>
      <c r="N29" s="177">
        <v>450</v>
      </c>
      <c r="O29" s="178">
        <v>400</v>
      </c>
      <c r="P29" s="179">
        <v>50</v>
      </c>
      <c r="Q29" s="179"/>
      <c r="R29" s="179"/>
      <c r="S29" s="179"/>
      <c r="T29" s="179"/>
      <c r="U29" s="179"/>
    </row>
    <row r="30" spans="1:21" x14ac:dyDescent="0.4">
      <c r="A30" s="32">
        <v>53</v>
      </c>
      <c r="B30" s="13" t="s">
        <v>55</v>
      </c>
      <c r="C30" s="177">
        <v>450</v>
      </c>
      <c r="D30" s="178">
        <v>350</v>
      </c>
      <c r="E30" s="179">
        <v>100</v>
      </c>
      <c r="F30" s="178"/>
      <c r="G30" s="178"/>
      <c r="H30" s="178"/>
      <c r="I30" s="178"/>
      <c r="J30" s="178"/>
      <c r="L30" s="18">
        <v>40</v>
      </c>
      <c r="M30" s="13" t="s">
        <v>56</v>
      </c>
      <c r="N30" s="177">
        <v>500</v>
      </c>
      <c r="O30" s="178">
        <v>350</v>
      </c>
      <c r="P30" s="179">
        <v>150</v>
      </c>
      <c r="Q30" s="179"/>
      <c r="R30" s="179"/>
      <c r="S30" s="179"/>
      <c r="T30" s="179"/>
      <c r="U30" s="179"/>
    </row>
    <row r="31" spans="1:21" x14ac:dyDescent="0.4">
      <c r="A31" s="32">
        <v>54</v>
      </c>
      <c r="B31" s="13" t="s">
        <v>57</v>
      </c>
      <c r="C31" s="177">
        <v>350</v>
      </c>
      <c r="D31" s="178">
        <v>300</v>
      </c>
      <c r="E31" s="179">
        <v>50</v>
      </c>
      <c r="F31" s="178"/>
      <c r="G31" s="178"/>
      <c r="H31" s="178"/>
      <c r="I31" s="178"/>
      <c r="J31" s="178"/>
      <c r="L31" s="18">
        <v>41</v>
      </c>
      <c r="M31" s="13" t="s">
        <v>58</v>
      </c>
      <c r="N31" s="177">
        <v>450</v>
      </c>
      <c r="O31" s="178">
        <v>250</v>
      </c>
      <c r="P31" s="179">
        <v>200</v>
      </c>
      <c r="Q31" s="179"/>
      <c r="R31" s="179"/>
      <c r="S31" s="179"/>
      <c r="T31" s="179"/>
      <c r="U31" s="179"/>
    </row>
    <row r="32" spans="1:21" x14ac:dyDescent="0.4">
      <c r="A32" s="32">
        <v>55</v>
      </c>
      <c r="B32" s="13" t="s">
        <v>59</v>
      </c>
      <c r="C32" s="177">
        <v>350</v>
      </c>
      <c r="D32" s="178">
        <v>300</v>
      </c>
      <c r="E32" s="179">
        <v>50</v>
      </c>
      <c r="F32" s="178"/>
      <c r="G32" s="178"/>
      <c r="H32" s="178"/>
      <c r="I32" s="178"/>
      <c r="J32" s="178"/>
      <c r="L32" s="18">
        <v>42</v>
      </c>
      <c r="M32" s="13" t="s">
        <v>60</v>
      </c>
      <c r="N32" s="177">
        <v>450</v>
      </c>
      <c r="O32" s="178">
        <v>350</v>
      </c>
      <c r="P32" s="179">
        <v>100</v>
      </c>
      <c r="Q32" s="179"/>
      <c r="R32" s="179"/>
      <c r="S32" s="179"/>
      <c r="T32" s="179"/>
      <c r="U32" s="179"/>
    </row>
    <row r="33" spans="1:22" x14ac:dyDescent="0.4">
      <c r="A33" s="32">
        <v>56</v>
      </c>
      <c r="B33" s="13" t="s">
        <v>61</v>
      </c>
      <c r="C33" s="177">
        <v>300</v>
      </c>
      <c r="D33" s="178">
        <v>250</v>
      </c>
      <c r="E33" s="179">
        <v>50</v>
      </c>
      <c r="F33" s="178"/>
      <c r="G33" s="178"/>
      <c r="H33" s="178"/>
      <c r="I33" s="178"/>
      <c r="J33" s="178"/>
      <c r="L33" s="18">
        <v>43</v>
      </c>
      <c r="M33" s="13" t="s">
        <v>62</v>
      </c>
      <c r="N33" s="177">
        <v>800</v>
      </c>
      <c r="O33" s="178">
        <v>400</v>
      </c>
      <c r="P33" s="179">
        <v>400</v>
      </c>
      <c r="Q33" s="179"/>
      <c r="R33" s="179"/>
      <c r="S33" s="179"/>
      <c r="T33" s="179"/>
      <c r="U33" s="179"/>
    </row>
    <row r="34" spans="1:22" x14ac:dyDescent="0.4">
      <c r="A34" s="32">
        <v>57</v>
      </c>
      <c r="B34" s="13" t="s">
        <v>63</v>
      </c>
      <c r="C34" s="177">
        <v>450</v>
      </c>
      <c r="D34" s="178">
        <v>400</v>
      </c>
      <c r="E34" s="179">
        <v>50</v>
      </c>
      <c r="F34" s="178"/>
      <c r="G34" s="178"/>
      <c r="H34" s="178"/>
      <c r="I34" s="178"/>
      <c r="J34" s="178"/>
      <c r="L34" s="18">
        <v>44</v>
      </c>
      <c r="M34" s="13" t="s">
        <v>64</v>
      </c>
      <c r="N34" s="177">
        <v>600</v>
      </c>
      <c r="O34" s="178">
        <v>250</v>
      </c>
      <c r="P34" s="179">
        <v>350</v>
      </c>
      <c r="Q34" s="179"/>
      <c r="R34" s="179"/>
      <c r="S34" s="179"/>
      <c r="T34" s="179"/>
      <c r="U34" s="179"/>
    </row>
    <row r="35" spans="1:22" x14ac:dyDescent="0.4">
      <c r="A35" s="32">
        <v>58</v>
      </c>
      <c r="B35" s="13" t="s">
        <v>65</v>
      </c>
      <c r="C35" s="177">
        <v>150</v>
      </c>
      <c r="D35" s="178">
        <v>100</v>
      </c>
      <c r="E35" s="179">
        <v>50</v>
      </c>
      <c r="F35" s="178"/>
      <c r="G35" s="178"/>
      <c r="H35" s="178"/>
      <c r="I35" s="178"/>
      <c r="J35" s="178"/>
      <c r="L35" s="18">
        <v>45</v>
      </c>
      <c r="M35" s="13" t="s">
        <v>66</v>
      </c>
      <c r="N35" s="177">
        <v>900</v>
      </c>
      <c r="O35" s="178">
        <v>800</v>
      </c>
      <c r="P35" s="179">
        <v>100</v>
      </c>
      <c r="Q35" s="179"/>
      <c r="R35" s="179"/>
      <c r="S35" s="179"/>
      <c r="T35" s="179"/>
      <c r="U35" s="179"/>
    </row>
    <row r="36" spans="1:22" x14ac:dyDescent="0.4">
      <c r="A36" s="32">
        <v>59</v>
      </c>
      <c r="B36" s="13" t="s">
        <v>67</v>
      </c>
      <c r="C36" s="177">
        <v>450</v>
      </c>
      <c r="D36" s="178">
        <v>300</v>
      </c>
      <c r="E36" s="179">
        <v>150</v>
      </c>
      <c r="F36" s="178"/>
      <c r="G36" s="178"/>
      <c r="H36" s="178"/>
      <c r="I36" s="178"/>
      <c r="J36" s="178"/>
      <c r="L36" s="18">
        <v>46</v>
      </c>
      <c r="M36" s="19" t="s">
        <v>68</v>
      </c>
      <c r="N36" s="180">
        <v>1100</v>
      </c>
      <c r="O36" s="181">
        <v>400</v>
      </c>
      <c r="P36" s="182">
        <v>700</v>
      </c>
      <c r="Q36" s="182"/>
      <c r="R36" s="182"/>
      <c r="S36" s="182"/>
      <c r="T36" s="182"/>
      <c r="U36" s="182"/>
    </row>
    <row r="37" spans="1:22" x14ac:dyDescent="0.4">
      <c r="A37" s="32">
        <v>60</v>
      </c>
      <c r="B37" s="13" t="s">
        <v>69</v>
      </c>
      <c r="C37" s="177">
        <v>300</v>
      </c>
      <c r="D37" s="178">
        <v>200</v>
      </c>
      <c r="E37" s="179">
        <v>100</v>
      </c>
      <c r="F37" s="178"/>
      <c r="G37" s="178"/>
      <c r="H37" s="178"/>
      <c r="I37" s="178"/>
      <c r="J37" s="178"/>
      <c r="L37" s="18">
        <v>63</v>
      </c>
      <c r="M37" s="19" t="s">
        <v>116</v>
      </c>
      <c r="N37" s="180">
        <v>400</v>
      </c>
      <c r="O37" s="181">
        <v>300</v>
      </c>
      <c r="P37" s="182">
        <v>100</v>
      </c>
      <c r="Q37" s="182"/>
      <c r="R37" s="182"/>
      <c r="S37" s="182"/>
      <c r="T37" s="182"/>
      <c r="U37" s="182"/>
    </row>
    <row r="38" spans="1:22" x14ac:dyDescent="0.4">
      <c r="A38" s="32">
        <v>61</v>
      </c>
      <c r="B38" s="13" t="s">
        <v>70</v>
      </c>
      <c r="C38" s="177">
        <v>200</v>
      </c>
      <c r="D38" s="178">
        <v>200</v>
      </c>
      <c r="E38" s="179">
        <v>0</v>
      </c>
      <c r="F38" s="178"/>
      <c r="G38" s="178"/>
      <c r="H38" s="178"/>
      <c r="I38" s="178"/>
      <c r="J38" s="178"/>
      <c r="L38" s="18">
        <v>64</v>
      </c>
      <c r="M38" s="19" t="s">
        <v>117</v>
      </c>
      <c r="N38" s="180">
        <v>800</v>
      </c>
      <c r="O38" s="181">
        <v>350</v>
      </c>
      <c r="P38" s="182">
        <v>450</v>
      </c>
      <c r="Q38" s="182"/>
      <c r="R38" s="182"/>
      <c r="S38" s="182"/>
      <c r="T38" s="182"/>
      <c r="U38" s="182"/>
    </row>
    <row r="39" spans="1:22" ht="18.75" thickBot="1" x14ac:dyDescent="0.45">
      <c r="A39" s="36">
        <v>62</v>
      </c>
      <c r="B39" s="37" t="s">
        <v>71</v>
      </c>
      <c r="C39" s="187">
        <v>300</v>
      </c>
      <c r="D39" s="188">
        <v>250</v>
      </c>
      <c r="E39" s="189">
        <v>50</v>
      </c>
      <c r="F39" s="188"/>
      <c r="G39" s="188"/>
      <c r="H39" s="188"/>
      <c r="I39" s="188"/>
      <c r="J39" s="188"/>
      <c r="L39" s="185"/>
      <c r="M39" s="186"/>
      <c r="N39" s="192">
        <f>SUBTOTAL(109,テーブル315[総世帯数])</f>
        <v>21800</v>
      </c>
      <c r="O39" s="193">
        <f>SUBTOTAL(109,テーブル315[戸建て])</f>
        <v>12650</v>
      </c>
      <c r="P39" s="193">
        <f>SUBTOTAL(109,テーブル315[集合住宅])</f>
        <v>9150</v>
      </c>
      <c r="Q39" s="193"/>
      <c r="R39" s="193"/>
      <c r="S39" s="193"/>
      <c r="T39" s="193"/>
    </row>
    <row r="40" spans="1:22" ht="18.75" thickTop="1" x14ac:dyDescent="0.4">
      <c r="A40" s="190"/>
      <c r="B40" s="191"/>
      <c r="C40" s="194">
        <f>SUBTOTAL(109,テーブル416[総世帯数])</f>
        <v>5850</v>
      </c>
      <c r="D40" s="195">
        <f>SUBTOTAL(109,テーブル416[戸建て])</f>
        <v>4350</v>
      </c>
      <c r="E40" s="196">
        <f>SUBTOTAL(109,テーブル416[集合住宅])</f>
        <v>1500</v>
      </c>
      <c r="F40" s="195"/>
      <c r="G40" s="195"/>
      <c r="H40" s="195"/>
      <c r="I40" s="195"/>
      <c r="J40" s="195"/>
    </row>
    <row r="42" spans="1:22" ht="30" x14ac:dyDescent="0.4">
      <c r="A42" s="210" t="s">
        <v>87</v>
      </c>
      <c r="B42" s="210"/>
      <c r="C42" s="210"/>
      <c r="D42" s="210"/>
      <c r="E42" s="134" t="s">
        <v>99</v>
      </c>
      <c r="F42" s="134" t="s">
        <v>118</v>
      </c>
      <c r="H42" s="211" t="s">
        <v>100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3"/>
    </row>
    <row r="43" spans="1:22" ht="30" x14ac:dyDescent="0.4">
      <c r="A43" s="66" t="s">
        <v>72</v>
      </c>
      <c r="B43" s="67">
        <v>43745</v>
      </c>
      <c r="C43" s="68" t="s">
        <v>85</v>
      </c>
      <c r="D43" s="67">
        <f>B43+5</f>
        <v>43750</v>
      </c>
      <c r="E43" s="136">
        <f>B43-5</f>
        <v>43740</v>
      </c>
      <c r="F43" s="202"/>
      <c r="H43" s="80" t="s">
        <v>81</v>
      </c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3"/>
    </row>
    <row r="44" spans="1:22" ht="30" x14ac:dyDescent="0.4">
      <c r="A44" s="66" t="s">
        <v>73</v>
      </c>
      <c r="B44" s="67">
        <f>B43+7</f>
        <v>43752</v>
      </c>
      <c r="C44" s="68" t="s">
        <v>85</v>
      </c>
      <c r="D44" s="67">
        <f>B44+5</f>
        <v>43757</v>
      </c>
      <c r="E44" s="136">
        <f>B44-5</f>
        <v>43747</v>
      </c>
      <c r="F44" s="202"/>
      <c r="H44" s="84" t="s">
        <v>84</v>
      </c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7"/>
    </row>
    <row r="45" spans="1:22" ht="30" x14ac:dyDescent="0.4">
      <c r="A45" s="66" t="s">
        <v>74</v>
      </c>
      <c r="B45" s="67">
        <f>B44+7</f>
        <v>43759</v>
      </c>
      <c r="C45" s="68" t="s">
        <v>85</v>
      </c>
      <c r="D45" s="67">
        <f>B45+5</f>
        <v>43764</v>
      </c>
      <c r="E45" s="136">
        <f>B45-5</f>
        <v>43754</v>
      </c>
      <c r="F45" s="202"/>
      <c r="H45" s="84" t="s">
        <v>83</v>
      </c>
      <c r="I45" s="8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</row>
    <row r="46" spans="1:22" ht="30" x14ac:dyDescent="0.4">
      <c r="A46" s="66" t="s">
        <v>75</v>
      </c>
      <c r="B46" s="64">
        <f>B45+7</f>
        <v>43766</v>
      </c>
      <c r="C46" s="65" t="s">
        <v>85</v>
      </c>
      <c r="D46" s="67">
        <f>B46+5</f>
        <v>43771</v>
      </c>
      <c r="E46" s="136">
        <f>B46-5</f>
        <v>43761</v>
      </c>
      <c r="F46" s="202"/>
      <c r="H46" s="88" t="s">
        <v>82</v>
      </c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</row>
    <row r="47" spans="1:22" ht="30" x14ac:dyDescent="0.4">
      <c r="H47" s="114" t="s">
        <v>91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7"/>
    </row>
    <row r="48" spans="1:22" ht="24" x14ac:dyDescent="0.4">
      <c r="H48" s="62" t="s">
        <v>88</v>
      </c>
      <c r="I48" s="63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7"/>
    </row>
    <row r="49" spans="8:22" ht="24" x14ac:dyDescent="0.4">
      <c r="H49" s="115" t="s">
        <v>102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</row>
    <row r="50" spans="8:22" ht="24" x14ac:dyDescent="0.4">
      <c r="H50" s="59" t="s">
        <v>89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1"/>
    </row>
    <row r="51" spans="8:22" ht="24" x14ac:dyDescent="0.4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35" t="s">
        <v>92</v>
      </c>
      <c r="U51" s="1">
        <v>2.2000000000000002</v>
      </c>
    </row>
  </sheetData>
  <mergeCells count="5">
    <mergeCell ref="A2:E3"/>
    <mergeCell ref="L2:U3"/>
    <mergeCell ref="A21:J22"/>
    <mergeCell ref="A42:D42"/>
    <mergeCell ref="H42:V42"/>
  </mergeCells>
  <phoneticPr fontId="3"/>
  <conditionalFormatting sqref="B43:E46">
    <cfRule type="expression" dxfId="227" priority="1">
      <formula>$E42="休業"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62" orientation="portrait" r:id="rId1"/>
  <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opLeftCell="A34" zoomScale="85" zoomScaleNormal="85" workbookViewId="0">
      <selection activeCell="D1" sqref="D1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49.5" customHeight="1" x14ac:dyDescent="0.4">
      <c r="A1" s="54"/>
      <c r="B1" s="54" t="s">
        <v>167</v>
      </c>
      <c r="C1" s="54"/>
      <c r="D1" s="94">
        <v>7</v>
      </c>
      <c r="E1" s="55" t="s">
        <v>77</v>
      </c>
      <c r="F1" s="161" t="s">
        <v>169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69"/>
      <c r="R1" s="43"/>
      <c r="S1" s="43"/>
      <c r="T1" s="43"/>
      <c r="U1" s="43"/>
      <c r="V1" s="70" t="s">
        <v>80</v>
      </c>
    </row>
    <row r="2" spans="1:25" ht="18" customHeight="1" x14ac:dyDescent="0.4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  <c r="M2" s="101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5" ht="18" customHeight="1" x14ac:dyDescent="0.4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  <c r="M3" s="104"/>
      <c r="N3" s="105"/>
      <c r="O3" s="105"/>
      <c r="P3" s="105"/>
      <c r="Q3" s="105"/>
      <c r="R3" s="105"/>
      <c r="S3" s="105"/>
      <c r="T3" s="105"/>
      <c r="U3" s="105"/>
      <c r="V3" s="105"/>
      <c r="W3" s="106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2" t="s">
        <v>72</v>
      </c>
      <c r="H4" s="162" t="s">
        <v>73</v>
      </c>
      <c r="I4" s="162" t="s">
        <v>74</v>
      </c>
      <c r="J4" s="162" t="s">
        <v>75</v>
      </c>
      <c r="K4" s="167" t="s">
        <v>86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8" t="s">
        <v>76</v>
      </c>
      <c r="S4" s="164" t="s">
        <v>72</v>
      </c>
      <c r="T4" s="165" t="s">
        <v>73</v>
      </c>
      <c r="U4" s="165" t="s">
        <v>74</v>
      </c>
      <c r="V4" s="165" t="s">
        <v>75</v>
      </c>
      <c r="W4" s="168" t="s">
        <v>86</v>
      </c>
    </row>
    <row r="5" spans="1:25" x14ac:dyDescent="0.4">
      <c r="A5" s="12">
        <v>1</v>
      </c>
      <c r="B5" s="13" t="s">
        <v>6</v>
      </c>
      <c r="C5" s="14">
        <v>800</v>
      </c>
      <c r="D5" s="15">
        <v>350</v>
      </c>
      <c r="E5" s="16">
        <v>450</v>
      </c>
      <c r="F5" s="15"/>
      <c r="G5" s="15"/>
      <c r="H5" s="15"/>
      <c r="I5" s="15"/>
      <c r="J5" s="15"/>
      <c r="K5" s="72"/>
      <c r="M5" s="17">
        <v>15</v>
      </c>
      <c r="N5" s="13" t="s">
        <v>119</v>
      </c>
      <c r="O5" s="14">
        <v>900</v>
      </c>
      <c r="P5" s="15">
        <v>500</v>
      </c>
      <c r="Q5" s="16">
        <v>400</v>
      </c>
      <c r="R5" s="16"/>
      <c r="S5" s="16"/>
      <c r="T5" s="16"/>
      <c r="U5" s="16"/>
      <c r="V5" s="16"/>
      <c r="W5" s="76"/>
    </row>
    <row r="6" spans="1:25" x14ac:dyDescent="0.4">
      <c r="A6" s="12">
        <v>2</v>
      </c>
      <c r="B6" s="13" t="s">
        <v>8</v>
      </c>
      <c r="C6" s="14">
        <v>700</v>
      </c>
      <c r="D6" s="15">
        <v>400</v>
      </c>
      <c r="E6" s="16">
        <v>300</v>
      </c>
      <c r="F6" s="15"/>
      <c r="G6" s="15"/>
      <c r="H6" s="15"/>
      <c r="I6" s="15"/>
      <c r="J6" s="15"/>
      <c r="K6" s="71"/>
      <c r="M6" s="18">
        <v>16</v>
      </c>
      <c r="N6" s="13" t="s">
        <v>120</v>
      </c>
      <c r="O6" s="14">
        <v>450</v>
      </c>
      <c r="P6" s="15">
        <v>150</v>
      </c>
      <c r="Q6" s="16">
        <v>300</v>
      </c>
      <c r="R6" s="16"/>
      <c r="S6" s="16"/>
      <c r="T6" s="16"/>
      <c r="U6" s="16"/>
      <c r="V6" s="16"/>
      <c r="W6" s="75"/>
    </row>
    <row r="7" spans="1:25" x14ac:dyDescent="0.4">
      <c r="A7" s="12">
        <v>3</v>
      </c>
      <c r="B7" s="13" t="s">
        <v>10</v>
      </c>
      <c r="C7" s="14">
        <v>800</v>
      </c>
      <c r="D7" s="15">
        <v>200</v>
      </c>
      <c r="E7" s="16">
        <v>600</v>
      </c>
      <c r="F7" s="15"/>
      <c r="G7" s="15"/>
      <c r="H7" s="15"/>
      <c r="I7" s="15"/>
      <c r="J7" s="15"/>
      <c r="K7" s="71"/>
      <c r="M7" s="18">
        <v>17</v>
      </c>
      <c r="N7" s="13" t="s">
        <v>11</v>
      </c>
      <c r="O7" s="14">
        <v>500</v>
      </c>
      <c r="P7" s="15">
        <v>300</v>
      </c>
      <c r="Q7" s="16">
        <v>200</v>
      </c>
      <c r="R7" s="16"/>
      <c r="S7" s="16"/>
      <c r="T7" s="16"/>
      <c r="U7" s="16"/>
      <c r="V7" s="16"/>
      <c r="W7" s="75"/>
      <c r="Y7" s="113"/>
    </row>
    <row r="8" spans="1:25" x14ac:dyDescent="0.4">
      <c r="A8" s="12">
        <v>4</v>
      </c>
      <c r="B8" s="13" t="s">
        <v>12</v>
      </c>
      <c r="C8" s="14">
        <v>600</v>
      </c>
      <c r="D8" s="15">
        <v>300</v>
      </c>
      <c r="E8" s="16">
        <v>300</v>
      </c>
      <c r="F8" s="15"/>
      <c r="G8" s="15"/>
      <c r="H8" s="15"/>
      <c r="I8" s="15"/>
      <c r="J8" s="15"/>
      <c r="K8" s="71"/>
      <c r="M8" s="18">
        <v>18</v>
      </c>
      <c r="N8" s="13" t="s">
        <v>13</v>
      </c>
      <c r="O8" s="14">
        <v>450</v>
      </c>
      <c r="P8" s="15">
        <v>250</v>
      </c>
      <c r="Q8" s="16">
        <v>200</v>
      </c>
      <c r="R8" s="16"/>
      <c r="S8" s="16"/>
      <c r="T8" s="16"/>
      <c r="U8" s="16"/>
      <c r="V8" s="16"/>
      <c r="W8" s="75"/>
    </row>
    <row r="9" spans="1:25" x14ac:dyDescent="0.4">
      <c r="A9" s="12">
        <v>5</v>
      </c>
      <c r="B9" s="13" t="s">
        <v>14</v>
      </c>
      <c r="C9" s="14">
        <v>950</v>
      </c>
      <c r="D9" s="15">
        <v>500</v>
      </c>
      <c r="E9" s="16">
        <v>450</v>
      </c>
      <c r="F9" s="15"/>
      <c r="G9" s="15"/>
      <c r="H9" s="15"/>
      <c r="I9" s="15"/>
      <c r="J9" s="15"/>
      <c r="K9" s="71"/>
      <c r="M9" s="18">
        <v>19</v>
      </c>
      <c r="N9" s="13" t="s">
        <v>15</v>
      </c>
      <c r="O9" s="14">
        <v>900</v>
      </c>
      <c r="P9" s="15">
        <v>500</v>
      </c>
      <c r="Q9" s="16">
        <v>400</v>
      </c>
      <c r="R9" s="16"/>
      <c r="S9" s="16"/>
      <c r="T9" s="16"/>
      <c r="U9" s="16"/>
      <c r="V9" s="16"/>
      <c r="W9" s="75"/>
    </row>
    <row r="10" spans="1:25" x14ac:dyDescent="0.4">
      <c r="A10" s="12">
        <v>6</v>
      </c>
      <c r="B10" s="13" t="s">
        <v>16</v>
      </c>
      <c r="C10" s="14">
        <v>650</v>
      </c>
      <c r="D10" s="15">
        <v>450</v>
      </c>
      <c r="E10" s="16">
        <v>200</v>
      </c>
      <c r="F10" s="15"/>
      <c r="G10" s="15"/>
      <c r="H10" s="15"/>
      <c r="I10" s="15"/>
      <c r="J10" s="15"/>
      <c r="K10" s="71"/>
      <c r="M10" s="18">
        <v>20</v>
      </c>
      <c r="N10" s="13" t="s">
        <v>17</v>
      </c>
      <c r="O10" s="14">
        <v>1100</v>
      </c>
      <c r="P10" s="15">
        <v>400</v>
      </c>
      <c r="Q10" s="16">
        <v>700</v>
      </c>
      <c r="R10" s="16"/>
      <c r="S10" s="16"/>
      <c r="T10" s="16"/>
      <c r="U10" s="16"/>
      <c r="V10" s="16"/>
      <c r="W10" s="75"/>
    </row>
    <row r="11" spans="1:25" x14ac:dyDescent="0.4">
      <c r="A11" s="12">
        <v>7</v>
      </c>
      <c r="B11" s="13" t="s">
        <v>18</v>
      </c>
      <c r="C11" s="14">
        <v>750</v>
      </c>
      <c r="D11" s="15">
        <v>600</v>
      </c>
      <c r="E11" s="16">
        <v>150</v>
      </c>
      <c r="F11" s="15"/>
      <c r="G11" s="15"/>
      <c r="H11" s="15"/>
      <c r="I11" s="15"/>
      <c r="J11" s="15"/>
      <c r="K11" s="71"/>
      <c r="M11" s="18">
        <v>21</v>
      </c>
      <c r="N11" s="13" t="s">
        <v>19</v>
      </c>
      <c r="O11" s="14">
        <v>650</v>
      </c>
      <c r="P11" s="15">
        <v>350</v>
      </c>
      <c r="Q11" s="16">
        <v>300</v>
      </c>
      <c r="R11" s="16"/>
      <c r="S11" s="16"/>
      <c r="T11" s="16"/>
      <c r="U11" s="16"/>
      <c r="V11" s="16"/>
      <c r="W11" s="75"/>
    </row>
    <row r="12" spans="1:25" x14ac:dyDescent="0.4">
      <c r="A12" s="12">
        <v>8</v>
      </c>
      <c r="B12" s="13" t="s">
        <v>20</v>
      </c>
      <c r="C12" s="14">
        <v>350</v>
      </c>
      <c r="D12" s="15">
        <v>300</v>
      </c>
      <c r="E12" s="16">
        <v>50</v>
      </c>
      <c r="F12" s="15"/>
      <c r="G12" s="15"/>
      <c r="H12" s="15"/>
      <c r="I12" s="15"/>
      <c r="J12" s="15"/>
      <c r="K12" s="71"/>
      <c r="M12" s="18">
        <v>22</v>
      </c>
      <c r="N12" s="13" t="s">
        <v>21</v>
      </c>
      <c r="O12" s="14">
        <v>750</v>
      </c>
      <c r="P12" s="15">
        <v>350</v>
      </c>
      <c r="Q12" s="16">
        <v>400</v>
      </c>
      <c r="R12" s="16"/>
      <c r="S12" s="16"/>
      <c r="T12" s="16"/>
      <c r="U12" s="16"/>
      <c r="V12" s="16"/>
      <c r="W12" s="75"/>
    </row>
    <row r="13" spans="1:25" x14ac:dyDescent="0.4">
      <c r="A13" s="12">
        <v>9</v>
      </c>
      <c r="B13" s="13" t="s">
        <v>22</v>
      </c>
      <c r="C13" s="14">
        <v>850</v>
      </c>
      <c r="D13" s="15">
        <v>550</v>
      </c>
      <c r="E13" s="16">
        <v>300</v>
      </c>
      <c r="F13" s="15"/>
      <c r="G13" s="15"/>
      <c r="H13" s="15"/>
      <c r="I13" s="15"/>
      <c r="J13" s="15"/>
      <c r="K13" s="71"/>
      <c r="M13" s="18">
        <v>23</v>
      </c>
      <c r="N13" s="13" t="s">
        <v>23</v>
      </c>
      <c r="O13" s="14">
        <v>550</v>
      </c>
      <c r="P13" s="15">
        <v>300</v>
      </c>
      <c r="Q13" s="16">
        <v>250</v>
      </c>
      <c r="R13" s="16"/>
      <c r="S13" s="16"/>
      <c r="T13" s="16"/>
      <c r="U13" s="16"/>
      <c r="V13" s="16"/>
      <c r="W13" s="75"/>
    </row>
    <row r="14" spans="1:25" x14ac:dyDescent="0.4">
      <c r="A14" s="12">
        <v>10</v>
      </c>
      <c r="B14" s="13" t="s">
        <v>24</v>
      </c>
      <c r="C14" s="14">
        <v>650</v>
      </c>
      <c r="D14" s="15">
        <v>400</v>
      </c>
      <c r="E14" s="16">
        <v>250</v>
      </c>
      <c r="F14" s="15"/>
      <c r="G14" s="15"/>
      <c r="H14" s="15"/>
      <c r="I14" s="15"/>
      <c r="J14" s="15"/>
      <c r="K14" s="71"/>
      <c r="M14" s="18">
        <v>24</v>
      </c>
      <c r="N14" s="13" t="s">
        <v>25</v>
      </c>
      <c r="O14" s="14">
        <v>700</v>
      </c>
      <c r="P14" s="15">
        <v>450</v>
      </c>
      <c r="Q14" s="16">
        <v>250</v>
      </c>
      <c r="R14" s="16"/>
      <c r="S14" s="16"/>
      <c r="T14" s="16"/>
      <c r="U14" s="16"/>
      <c r="V14" s="16"/>
      <c r="W14" s="75"/>
    </row>
    <row r="15" spans="1:25" x14ac:dyDescent="0.4">
      <c r="A15" s="12">
        <v>11</v>
      </c>
      <c r="B15" s="13" t="s">
        <v>26</v>
      </c>
      <c r="C15" s="14">
        <v>350</v>
      </c>
      <c r="D15" s="15">
        <v>300</v>
      </c>
      <c r="E15" s="16">
        <v>50</v>
      </c>
      <c r="F15" s="15"/>
      <c r="G15" s="15"/>
      <c r="H15" s="15"/>
      <c r="I15" s="15"/>
      <c r="J15" s="15"/>
      <c r="K15" s="71"/>
      <c r="M15" s="18">
        <v>25</v>
      </c>
      <c r="N15" s="13" t="s">
        <v>27</v>
      </c>
      <c r="O15" s="14">
        <v>450</v>
      </c>
      <c r="P15" s="15">
        <v>250</v>
      </c>
      <c r="Q15" s="16">
        <v>200</v>
      </c>
      <c r="R15" s="16"/>
      <c r="S15" s="16"/>
      <c r="T15" s="16"/>
      <c r="U15" s="16"/>
      <c r="V15" s="16"/>
      <c r="W15" s="75"/>
    </row>
    <row r="16" spans="1:25" x14ac:dyDescent="0.4">
      <c r="A16" s="12">
        <v>12</v>
      </c>
      <c r="B16" s="13" t="s">
        <v>28</v>
      </c>
      <c r="C16" s="14">
        <v>500</v>
      </c>
      <c r="D16" s="15">
        <v>300</v>
      </c>
      <c r="E16" s="16">
        <v>200</v>
      </c>
      <c r="F16" s="15"/>
      <c r="G16" s="15"/>
      <c r="H16" s="15"/>
      <c r="I16" s="15"/>
      <c r="J16" s="15"/>
      <c r="K16" s="71"/>
      <c r="M16" s="18">
        <v>26</v>
      </c>
      <c r="N16" s="13" t="s">
        <v>29</v>
      </c>
      <c r="O16" s="14">
        <v>450</v>
      </c>
      <c r="P16" s="15">
        <v>250</v>
      </c>
      <c r="Q16" s="16">
        <v>200</v>
      </c>
      <c r="R16" s="16"/>
      <c r="S16" s="16"/>
      <c r="T16" s="16"/>
      <c r="U16" s="16"/>
      <c r="V16" s="16"/>
      <c r="W16" s="75"/>
    </row>
    <row r="17" spans="1:23" x14ac:dyDescent="0.4">
      <c r="A17" s="12">
        <v>13</v>
      </c>
      <c r="B17" s="13" t="s">
        <v>30</v>
      </c>
      <c r="C17" s="14">
        <v>450</v>
      </c>
      <c r="D17" s="15">
        <v>350</v>
      </c>
      <c r="E17" s="16">
        <v>100</v>
      </c>
      <c r="F17" s="15"/>
      <c r="G17" s="15"/>
      <c r="H17" s="15"/>
      <c r="I17" s="15"/>
      <c r="J17" s="15"/>
      <c r="K17" s="71"/>
      <c r="M17" s="18">
        <v>27</v>
      </c>
      <c r="N17" s="13" t="s">
        <v>31</v>
      </c>
      <c r="O17" s="14">
        <v>450</v>
      </c>
      <c r="P17" s="15">
        <v>300</v>
      </c>
      <c r="Q17" s="16">
        <v>150</v>
      </c>
      <c r="R17" s="16"/>
      <c r="S17" s="16"/>
      <c r="T17" s="16"/>
      <c r="U17" s="16"/>
      <c r="V17" s="16"/>
      <c r="W17" s="75"/>
    </row>
    <row r="18" spans="1:23" ht="18.75" thickBot="1" x14ac:dyDescent="0.45">
      <c r="A18" s="12">
        <v>14</v>
      </c>
      <c r="B18" s="19" t="s">
        <v>32</v>
      </c>
      <c r="C18" s="20">
        <v>500</v>
      </c>
      <c r="D18" s="21">
        <v>350</v>
      </c>
      <c r="E18" s="22">
        <v>150</v>
      </c>
      <c r="F18" s="21"/>
      <c r="G18" s="21"/>
      <c r="H18" s="21"/>
      <c r="I18" s="21"/>
      <c r="J18" s="21"/>
      <c r="K18" s="73"/>
      <c r="M18" s="18">
        <v>28</v>
      </c>
      <c r="N18" s="13" t="s">
        <v>33</v>
      </c>
      <c r="O18" s="14">
        <v>1200</v>
      </c>
      <c r="P18" s="15">
        <v>600</v>
      </c>
      <c r="Q18" s="16">
        <v>600</v>
      </c>
      <c r="R18" s="16"/>
      <c r="S18" s="16"/>
      <c r="T18" s="16"/>
      <c r="U18" s="16"/>
      <c r="V18" s="16"/>
      <c r="W18" s="75"/>
    </row>
    <row r="19" spans="1:23" ht="18.75" thickTop="1" x14ac:dyDescent="0.4">
      <c r="A19" s="183"/>
      <c r="B19" s="184"/>
      <c r="C19" s="200">
        <f>SUBTOTAL(109,テーブル15[総世帯数])</f>
        <v>8900</v>
      </c>
      <c r="D19" s="201">
        <f>SUBTOTAL(109,テーブル15[戸建て])</f>
        <v>5350</v>
      </c>
      <c r="E19" s="201">
        <f>SUBTOTAL(109,テーブル15[集合住宅])</f>
        <v>3550</v>
      </c>
      <c r="F19" s="201"/>
      <c r="G19" s="201"/>
      <c r="H19" s="201"/>
      <c r="I19" s="201"/>
      <c r="J19" s="201"/>
      <c r="K19" s="197"/>
      <c r="M19" s="18">
        <v>29</v>
      </c>
      <c r="N19" s="13" t="s">
        <v>34</v>
      </c>
      <c r="O19" s="14">
        <v>700</v>
      </c>
      <c r="P19" s="15">
        <v>600</v>
      </c>
      <c r="Q19" s="16">
        <v>100</v>
      </c>
      <c r="R19" s="16"/>
      <c r="S19" s="16"/>
      <c r="T19" s="16"/>
      <c r="U19" s="16"/>
      <c r="V19" s="16"/>
      <c r="W19" s="75"/>
    </row>
    <row r="20" spans="1:23" x14ac:dyDescent="0.4">
      <c r="M20" s="18">
        <v>30</v>
      </c>
      <c r="N20" s="13" t="s">
        <v>35</v>
      </c>
      <c r="O20" s="14">
        <v>600</v>
      </c>
      <c r="P20" s="15">
        <v>300</v>
      </c>
      <c r="Q20" s="16">
        <v>300</v>
      </c>
      <c r="R20" s="16"/>
      <c r="S20" s="16"/>
      <c r="T20" s="16"/>
      <c r="U20" s="16"/>
      <c r="V20" s="16"/>
      <c r="W20" s="75"/>
    </row>
    <row r="21" spans="1:23" ht="18" customHeight="1" x14ac:dyDescent="0.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M21" s="18">
        <v>31</v>
      </c>
      <c r="N21" s="13" t="s">
        <v>36</v>
      </c>
      <c r="O21" s="14">
        <v>450</v>
      </c>
      <c r="P21" s="15">
        <v>250</v>
      </c>
      <c r="Q21" s="16">
        <v>200</v>
      </c>
      <c r="R21" s="16"/>
      <c r="S21" s="16"/>
      <c r="T21" s="16"/>
      <c r="U21" s="16"/>
      <c r="V21" s="16"/>
      <c r="W21" s="75"/>
    </row>
    <row r="22" spans="1:23" ht="18" customHeight="1" x14ac:dyDescent="0.4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2"/>
      <c r="M22" s="18">
        <v>32</v>
      </c>
      <c r="N22" s="13" t="s">
        <v>37</v>
      </c>
      <c r="O22" s="14">
        <v>500</v>
      </c>
      <c r="P22" s="15">
        <v>300</v>
      </c>
      <c r="Q22" s="16">
        <v>200</v>
      </c>
      <c r="R22" s="16"/>
      <c r="S22" s="16"/>
      <c r="T22" s="16"/>
      <c r="U22" s="16"/>
      <c r="V22" s="16"/>
      <c r="W22" s="75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6" t="s">
        <v>72</v>
      </c>
      <c r="H23" s="166" t="s">
        <v>73</v>
      </c>
      <c r="I23" s="166" t="s">
        <v>74</v>
      </c>
      <c r="J23" s="166" t="s">
        <v>75</v>
      </c>
      <c r="K23" s="169" t="s">
        <v>86</v>
      </c>
      <c r="M23" s="18">
        <v>33</v>
      </c>
      <c r="N23" s="13" t="s">
        <v>42</v>
      </c>
      <c r="O23" s="14">
        <v>750</v>
      </c>
      <c r="P23" s="15">
        <v>450</v>
      </c>
      <c r="Q23" s="16">
        <v>300</v>
      </c>
      <c r="R23" s="16"/>
      <c r="S23" s="16"/>
      <c r="T23" s="16"/>
      <c r="U23" s="16"/>
      <c r="V23" s="16"/>
      <c r="W23" s="75"/>
    </row>
    <row r="24" spans="1:23" x14ac:dyDescent="0.4">
      <c r="A24" s="32">
        <v>47</v>
      </c>
      <c r="B24" s="13" t="s">
        <v>43</v>
      </c>
      <c r="C24" s="14">
        <v>550</v>
      </c>
      <c r="D24" s="15">
        <v>250</v>
      </c>
      <c r="E24" s="16">
        <v>300</v>
      </c>
      <c r="F24" s="15"/>
      <c r="G24" s="15"/>
      <c r="H24" s="15"/>
      <c r="I24" s="15"/>
      <c r="J24" s="15"/>
      <c r="K24" s="74"/>
      <c r="M24" s="18">
        <v>34</v>
      </c>
      <c r="N24" s="13" t="s">
        <v>44</v>
      </c>
      <c r="O24" s="14">
        <v>300</v>
      </c>
      <c r="P24" s="15">
        <v>150</v>
      </c>
      <c r="Q24" s="16">
        <v>150</v>
      </c>
      <c r="R24" s="16"/>
      <c r="S24" s="16"/>
      <c r="T24" s="16"/>
      <c r="U24" s="16"/>
      <c r="V24" s="16"/>
      <c r="W24" s="75"/>
    </row>
    <row r="25" spans="1:23" x14ac:dyDescent="0.4">
      <c r="A25" s="32">
        <v>48</v>
      </c>
      <c r="B25" s="13" t="s">
        <v>45</v>
      </c>
      <c r="C25" s="14">
        <v>450</v>
      </c>
      <c r="D25" s="15">
        <v>300</v>
      </c>
      <c r="E25" s="16">
        <v>150</v>
      </c>
      <c r="F25" s="15"/>
      <c r="G25" s="15"/>
      <c r="H25" s="15"/>
      <c r="I25" s="15"/>
      <c r="J25" s="15"/>
      <c r="K25" s="15"/>
      <c r="M25" s="18">
        <v>35</v>
      </c>
      <c r="N25" s="13" t="s">
        <v>46</v>
      </c>
      <c r="O25" s="14">
        <v>600</v>
      </c>
      <c r="P25" s="15">
        <v>300</v>
      </c>
      <c r="Q25" s="16">
        <v>300</v>
      </c>
      <c r="R25" s="16"/>
      <c r="S25" s="16"/>
      <c r="T25" s="16"/>
      <c r="U25" s="16"/>
      <c r="V25" s="16"/>
      <c r="W25" s="75"/>
    </row>
    <row r="26" spans="1:23" x14ac:dyDescent="0.4">
      <c r="A26" s="32">
        <v>49</v>
      </c>
      <c r="B26" s="13" t="s">
        <v>47</v>
      </c>
      <c r="C26" s="14">
        <v>500</v>
      </c>
      <c r="D26" s="15">
        <v>400</v>
      </c>
      <c r="E26" s="16">
        <v>100</v>
      </c>
      <c r="F26" s="15"/>
      <c r="G26" s="15"/>
      <c r="H26" s="15"/>
      <c r="I26" s="15"/>
      <c r="J26" s="15"/>
      <c r="K26" s="15"/>
      <c r="M26" s="18">
        <v>36</v>
      </c>
      <c r="N26" s="13" t="s">
        <v>48</v>
      </c>
      <c r="O26" s="14">
        <v>850</v>
      </c>
      <c r="P26" s="15">
        <v>700</v>
      </c>
      <c r="Q26" s="16">
        <v>150</v>
      </c>
      <c r="R26" s="16"/>
      <c r="S26" s="16"/>
      <c r="T26" s="16"/>
      <c r="U26" s="16"/>
      <c r="V26" s="16"/>
      <c r="W26" s="75"/>
    </row>
    <row r="27" spans="1:23" x14ac:dyDescent="0.4">
      <c r="A27" s="32">
        <v>50</v>
      </c>
      <c r="B27" s="13" t="s">
        <v>49</v>
      </c>
      <c r="C27" s="14">
        <v>300</v>
      </c>
      <c r="D27" s="15">
        <v>250</v>
      </c>
      <c r="E27" s="16">
        <v>50</v>
      </c>
      <c r="F27" s="15"/>
      <c r="G27" s="15"/>
      <c r="H27" s="15"/>
      <c r="I27" s="15"/>
      <c r="J27" s="15"/>
      <c r="K27" s="15"/>
      <c r="M27" s="18">
        <v>37</v>
      </c>
      <c r="N27" s="13" t="s">
        <v>50</v>
      </c>
      <c r="O27" s="14">
        <v>600</v>
      </c>
      <c r="P27" s="15">
        <v>400</v>
      </c>
      <c r="Q27" s="16">
        <v>200</v>
      </c>
      <c r="R27" s="16"/>
      <c r="S27" s="16"/>
      <c r="T27" s="16"/>
      <c r="U27" s="16"/>
      <c r="V27" s="16"/>
      <c r="W27" s="75"/>
    </row>
    <row r="28" spans="1:23" x14ac:dyDescent="0.4">
      <c r="A28" s="32">
        <v>51</v>
      </c>
      <c r="B28" s="13" t="s">
        <v>51</v>
      </c>
      <c r="C28" s="14">
        <v>450</v>
      </c>
      <c r="D28" s="15">
        <v>300</v>
      </c>
      <c r="E28" s="16">
        <v>150</v>
      </c>
      <c r="F28" s="15"/>
      <c r="G28" s="15"/>
      <c r="H28" s="15"/>
      <c r="I28" s="15"/>
      <c r="J28" s="15"/>
      <c r="K28" s="15"/>
      <c r="M28" s="18">
        <v>38</v>
      </c>
      <c r="N28" s="13" t="s">
        <v>52</v>
      </c>
      <c r="O28" s="14">
        <v>500</v>
      </c>
      <c r="P28" s="15">
        <v>400</v>
      </c>
      <c r="Q28" s="16">
        <v>100</v>
      </c>
      <c r="R28" s="16"/>
      <c r="S28" s="16"/>
      <c r="T28" s="16"/>
      <c r="U28" s="16"/>
      <c r="V28" s="16"/>
      <c r="W28" s="75"/>
    </row>
    <row r="29" spans="1:23" x14ac:dyDescent="0.4">
      <c r="A29" s="32">
        <v>52</v>
      </c>
      <c r="B29" s="13" t="s">
        <v>53</v>
      </c>
      <c r="C29" s="14">
        <v>300</v>
      </c>
      <c r="D29" s="15">
        <v>200</v>
      </c>
      <c r="E29" s="16">
        <v>100</v>
      </c>
      <c r="F29" s="15"/>
      <c r="G29" s="15"/>
      <c r="H29" s="15"/>
      <c r="I29" s="15"/>
      <c r="J29" s="15"/>
      <c r="K29" s="15"/>
      <c r="M29" s="18">
        <v>39</v>
      </c>
      <c r="N29" s="13" t="s">
        <v>54</v>
      </c>
      <c r="O29" s="14">
        <v>450</v>
      </c>
      <c r="P29" s="15">
        <v>400</v>
      </c>
      <c r="Q29" s="16">
        <v>50</v>
      </c>
      <c r="R29" s="16"/>
      <c r="S29" s="16"/>
      <c r="T29" s="16"/>
      <c r="U29" s="16"/>
      <c r="V29" s="16"/>
      <c r="W29" s="75"/>
    </row>
    <row r="30" spans="1:23" x14ac:dyDescent="0.4">
      <c r="A30" s="32">
        <v>53</v>
      </c>
      <c r="B30" s="13" t="s">
        <v>55</v>
      </c>
      <c r="C30" s="14">
        <v>450</v>
      </c>
      <c r="D30" s="15">
        <v>350</v>
      </c>
      <c r="E30" s="16">
        <v>100</v>
      </c>
      <c r="F30" s="15"/>
      <c r="G30" s="15"/>
      <c r="H30" s="15"/>
      <c r="I30" s="15"/>
      <c r="J30" s="15"/>
      <c r="K30" s="15"/>
      <c r="M30" s="18">
        <v>40</v>
      </c>
      <c r="N30" s="13" t="s">
        <v>56</v>
      </c>
      <c r="O30" s="14">
        <v>500</v>
      </c>
      <c r="P30" s="15">
        <v>350</v>
      </c>
      <c r="Q30" s="16">
        <v>150</v>
      </c>
      <c r="R30" s="16"/>
      <c r="S30" s="16"/>
      <c r="T30" s="16"/>
      <c r="U30" s="16"/>
      <c r="V30" s="16"/>
      <c r="W30" s="75"/>
    </row>
    <row r="31" spans="1:23" x14ac:dyDescent="0.4">
      <c r="A31" s="32">
        <v>54</v>
      </c>
      <c r="B31" s="13" t="s">
        <v>57</v>
      </c>
      <c r="C31" s="14">
        <v>350</v>
      </c>
      <c r="D31" s="15">
        <v>300</v>
      </c>
      <c r="E31" s="16">
        <v>50</v>
      </c>
      <c r="F31" s="15"/>
      <c r="G31" s="15"/>
      <c r="H31" s="15"/>
      <c r="I31" s="15"/>
      <c r="J31" s="15"/>
      <c r="K31" s="15"/>
      <c r="M31" s="18">
        <v>41</v>
      </c>
      <c r="N31" s="13" t="s">
        <v>58</v>
      </c>
      <c r="O31" s="14">
        <v>450</v>
      </c>
      <c r="P31" s="15">
        <v>250</v>
      </c>
      <c r="Q31" s="16">
        <v>200</v>
      </c>
      <c r="R31" s="16"/>
      <c r="S31" s="16"/>
      <c r="T31" s="16"/>
      <c r="U31" s="16"/>
      <c r="V31" s="16"/>
      <c r="W31" s="75"/>
    </row>
    <row r="32" spans="1:23" x14ac:dyDescent="0.4">
      <c r="A32" s="32">
        <v>55</v>
      </c>
      <c r="B32" s="13" t="s">
        <v>59</v>
      </c>
      <c r="C32" s="14">
        <v>350</v>
      </c>
      <c r="D32" s="15">
        <v>300</v>
      </c>
      <c r="E32" s="16">
        <v>50</v>
      </c>
      <c r="F32" s="15"/>
      <c r="G32" s="15"/>
      <c r="H32" s="15"/>
      <c r="I32" s="15"/>
      <c r="J32" s="15"/>
      <c r="K32" s="15"/>
      <c r="M32" s="18">
        <v>42</v>
      </c>
      <c r="N32" s="13" t="s">
        <v>60</v>
      </c>
      <c r="O32" s="14">
        <v>450</v>
      </c>
      <c r="P32" s="15">
        <v>350</v>
      </c>
      <c r="Q32" s="16">
        <v>100</v>
      </c>
      <c r="R32" s="16"/>
      <c r="S32" s="16"/>
      <c r="T32" s="16"/>
      <c r="U32" s="16"/>
      <c r="V32" s="16"/>
      <c r="W32" s="75"/>
    </row>
    <row r="33" spans="1:24" x14ac:dyDescent="0.4">
      <c r="A33" s="32">
        <v>56</v>
      </c>
      <c r="B33" s="13" t="s">
        <v>61</v>
      </c>
      <c r="C33" s="14">
        <v>300</v>
      </c>
      <c r="D33" s="15">
        <v>250</v>
      </c>
      <c r="E33" s="16">
        <v>50</v>
      </c>
      <c r="F33" s="15"/>
      <c r="G33" s="15"/>
      <c r="H33" s="15"/>
      <c r="I33" s="15"/>
      <c r="J33" s="15"/>
      <c r="K33" s="15"/>
      <c r="M33" s="18">
        <v>43</v>
      </c>
      <c r="N33" s="13" t="s">
        <v>62</v>
      </c>
      <c r="O33" s="14">
        <v>800</v>
      </c>
      <c r="P33" s="15">
        <v>400</v>
      </c>
      <c r="Q33" s="16">
        <v>400</v>
      </c>
      <c r="R33" s="16"/>
      <c r="S33" s="16"/>
      <c r="T33" s="16"/>
      <c r="U33" s="16"/>
      <c r="V33" s="16"/>
      <c r="W33" s="75"/>
    </row>
    <row r="34" spans="1:24" x14ac:dyDescent="0.4">
      <c r="A34" s="32">
        <v>57</v>
      </c>
      <c r="B34" s="13" t="s">
        <v>63</v>
      </c>
      <c r="C34" s="14">
        <v>450</v>
      </c>
      <c r="D34" s="15">
        <v>400</v>
      </c>
      <c r="E34" s="16">
        <v>50</v>
      </c>
      <c r="F34" s="15"/>
      <c r="G34" s="15"/>
      <c r="H34" s="15"/>
      <c r="I34" s="15"/>
      <c r="J34" s="15"/>
      <c r="K34" s="15"/>
      <c r="M34" s="18">
        <v>44</v>
      </c>
      <c r="N34" s="13" t="s">
        <v>64</v>
      </c>
      <c r="O34" s="14">
        <v>600</v>
      </c>
      <c r="P34" s="15">
        <v>250</v>
      </c>
      <c r="Q34" s="16">
        <v>350</v>
      </c>
      <c r="R34" s="16"/>
      <c r="S34" s="16"/>
      <c r="T34" s="16"/>
      <c r="U34" s="16"/>
      <c r="V34" s="16"/>
      <c r="W34" s="75"/>
    </row>
    <row r="35" spans="1:24" x14ac:dyDescent="0.4">
      <c r="A35" s="32">
        <v>58</v>
      </c>
      <c r="B35" s="13" t="s">
        <v>65</v>
      </c>
      <c r="C35" s="14">
        <v>150</v>
      </c>
      <c r="D35" s="15">
        <v>100</v>
      </c>
      <c r="E35" s="16">
        <v>50</v>
      </c>
      <c r="F35" s="15"/>
      <c r="G35" s="15"/>
      <c r="H35" s="15"/>
      <c r="I35" s="15"/>
      <c r="J35" s="15"/>
      <c r="K35" s="15"/>
      <c r="M35" s="18">
        <v>45</v>
      </c>
      <c r="N35" s="13" t="s">
        <v>66</v>
      </c>
      <c r="O35" s="14">
        <v>900</v>
      </c>
      <c r="P35" s="15">
        <v>800</v>
      </c>
      <c r="Q35" s="16">
        <v>100</v>
      </c>
      <c r="R35" s="16"/>
      <c r="S35" s="16"/>
      <c r="T35" s="16"/>
      <c r="U35" s="16"/>
      <c r="V35" s="16"/>
      <c r="W35" s="75"/>
    </row>
    <row r="36" spans="1:24" x14ac:dyDescent="0.4">
      <c r="A36" s="32">
        <v>59</v>
      </c>
      <c r="B36" s="13" t="s">
        <v>67</v>
      </c>
      <c r="C36" s="14">
        <v>450</v>
      </c>
      <c r="D36" s="15">
        <v>300</v>
      </c>
      <c r="E36" s="16">
        <v>150</v>
      </c>
      <c r="F36" s="15"/>
      <c r="G36" s="15"/>
      <c r="H36" s="15"/>
      <c r="I36" s="15"/>
      <c r="J36" s="15"/>
      <c r="K36" s="15"/>
      <c r="M36" s="18">
        <v>46</v>
      </c>
      <c r="N36" s="19" t="s">
        <v>68</v>
      </c>
      <c r="O36" s="20">
        <v>1100</v>
      </c>
      <c r="P36" s="21">
        <v>400</v>
      </c>
      <c r="Q36" s="22">
        <v>700</v>
      </c>
      <c r="R36" s="22"/>
      <c r="S36" s="22"/>
      <c r="T36" s="22"/>
      <c r="U36" s="22"/>
      <c r="V36" s="22"/>
      <c r="W36" s="77"/>
    </row>
    <row r="37" spans="1:24" x14ac:dyDescent="0.4">
      <c r="A37" s="32">
        <v>60</v>
      </c>
      <c r="B37" s="13" t="s">
        <v>69</v>
      </c>
      <c r="C37" s="14">
        <v>300</v>
      </c>
      <c r="D37" s="15">
        <v>200</v>
      </c>
      <c r="E37" s="16">
        <v>100</v>
      </c>
      <c r="F37" s="15"/>
      <c r="G37" s="15"/>
      <c r="H37" s="15"/>
      <c r="I37" s="15"/>
      <c r="J37" s="15"/>
      <c r="K37" s="15"/>
      <c r="M37" s="18">
        <v>63</v>
      </c>
      <c r="N37" s="19" t="s">
        <v>116</v>
      </c>
      <c r="O37" s="20">
        <v>400</v>
      </c>
      <c r="P37" s="21">
        <v>300</v>
      </c>
      <c r="Q37" s="22">
        <v>100</v>
      </c>
      <c r="R37" s="22"/>
      <c r="S37" s="22"/>
      <c r="T37" s="22"/>
      <c r="U37" s="22"/>
      <c r="V37" s="22"/>
      <c r="W37" s="77"/>
    </row>
    <row r="38" spans="1:24" x14ac:dyDescent="0.4">
      <c r="A38" s="32">
        <v>61</v>
      </c>
      <c r="B38" s="13" t="s">
        <v>70</v>
      </c>
      <c r="C38" s="14">
        <v>200</v>
      </c>
      <c r="D38" s="15">
        <v>200</v>
      </c>
      <c r="E38" s="16">
        <v>0</v>
      </c>
      <c r="F38" s="15"/>
      <c r="G38" s="15"/>
      <c r="H38" s="15"/>
      <c r="I38" s="15"/>
      <c r="J38" s="15"/>
      <c r="K38" s="15"/>
      <c r="M38" s="18">
        <v>64</v>
      </c>
      <c r="N38" s="19" t="s">
        <v>117</v>
      </c>
      <c r="O38" s="20">
        <v>800</v>
      </c>
      <c r="P38" s="21">
        <v>350</v>
      </c>
      <c r="Q38" s="22">
        <v>450</v>
      </c>
      <c r="R38" s="22"/>
      <c r="S38" s="22"/>
      <c r="T38" s="22"/>
      <c r="U38" s="22"/>
      <c r="V38" s="22"/>
      <c r="W38" s="77"/>
    </row>
    <row r="39" spans="1:24" ht="18.75" thickBot="1" x14ac:dyDescent="0.45">
      <c r="A39" s="36">
        <v>62</v>
      </c>
      <c r="B39" s="37" t="s">
        <v>71</v>
      </c>
      <c r="C39" s="38">
        <v>300</v>
      </c>
      <c r="D39" s="39">
        <v>250</v>
      </c>
      <c r="E39" s="40">
        <v>50</v>
      </c>
      <c r="F39" s="39"/>
      <c r="G39" s="39"/>
      <c r="H39" s="39"/>
      <c r="I39" s="39"/>
      <c r="J39" s="39"/>
      <c r="K39" s="39"/>
      <c r="M39" s="185"/>
      <c r="N39" s="186"/>
      <c r="O39" s="192">
        <f>SUBTOTAL(109,テーブル36[総世帯数])</f>
        <v>21800</v>
      </c>
      <c r="P39" s="193">
        <f>SUBTOTAL(109,テーブル36[戸建て])</f>
        <v>12650</v>
      </c>
      <c r="Q39" s="193">
        <f>SUBTOTAL(109,テーブル36[集合住宅])</f>
        <v>9150</v>
      </c>
      <c r="R39" s="193"/>
      <c r="S39" s="193"/>
      <c r="T39" s="193"/>
      <c r="U39" s="193"/>
      <c r="V39" s="193"/>
      <c r="W39" s="198"/>
    </row>
    <row r="40" spans="1:24" ht="18.75" thickTop="1" x14ac:dyDescent="0.4">
      <c r="A40" s="190"/>
      <c r="B40" s="191"/>
      <c r="C40" s="194">
        <f>SUBTOTAL(109,テーブル47[総世帯数])</f>
        <v>5850</v>
      </c>
      <c r="D40" s="195">
        <f>SUBTOTAL(109,テーブル47[戸建て])</f>
        <v>4350</v>
      </c>
      <c r="E40" s="196">
        <f>SUBTOTAL(109,テーブル47[集合住宅])</f>
        <v>1500</v>
      </c>
      <c r="F40" s="195"/>
      <c r="G40" s="195"/>
      <c r="H40" s="195"/>
      <c r="I40" s="195"/>
      <c r="J40" s="195"/>
      <c r="K40" s="199"/>
    </row>
    <row r="42" spans="1:24" ht="30" x14ac:dyDescent="0.4">
      <c r="A42" s="210" t="s">
        <v>87</v>
      </c>
      <c r="B42" s="210"/>
      <c r="C42" s="210"/>
      <c r="D42" s="210"/>
      <c r="E42" s="134" t="s">
        <v>99</v>
      </c>
      <c r="F42" s="134" t="s">
        <v>118</v>
      </c>
      <c r="I42" s="211" t="s">
        <v>100</v>
      </c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3"/>
      <c r="X42" s="79"/>
    </row>
    <row r="43" spans="1:24" ht="30" x14ac:dyDescent="0.4">
      <c r="A43" s="66" t="s">
        <v>72</v>
      </c>
      <c r="B43" s="67">
        <v>44375</v>
      </c>
      <c r="C43" s="68" t="s">
        <v>85</v>
      </c>
      <c r="D43" s="67">
        <f>B43+5</f>
        <v>44380</v>
      </c>
      <c r="E43" s="136">
        <f>B43-5</f>
        <v>44370</v>
      </c>
      <c r="F43" s="202"/>
      <c r="I43" s="80" t="s">
        <v>81</v>
      </c>
      <c r="J43" s="81"/>
      <c r="K43" s="81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</row>
    <row r="44" spans="1:24" ht="30" x14ac:dyDescent="0.4">
      <c r="A44" s="66" t="s">
        <v>73</v>
      </c>
      <c r="B44" s="67">
        <f>B43+7</f>
        <v>44382</v>
      </c>
      <c r="C44" s="68" t="s">
        <v>85</v>
      </c>
      <c r="D44" s="67">
        <f t="shared" ref="D44:D47" si="0">B44+5</f>
        <v>44387</v>
      </c>
      <c r="E44" s="136">
        <f>B44-5</f>
        <v>44377</v>
      </c>
      <c r="F44" s="202"/>
      <c r="I44" s="84" t="s">
        <v>84</v>
      </c>
      <c r="J44" s="85"/>
      <c r="K44" s="85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</row>
    <row r="45" spans="1:24" ht="30" x14ac:dyDescent="0.4">
      <c r="A45" s="66" t="s">
        <v>74</v>
      </c>
      <c r="B45" s="67">
        <f>B44+7</f>
        <v>44389</v>
      </c>
      <c r="C45" s="68" t="s">
        <v>85</v>
      </c>
      <c r="D45" s="67">
        <f t="shared" si="0"/>
        <v>44394</v>
      </c>
      <c r="E45" s="136">
        <f>B45-5</f>
        <v>44384</v>
      </c>
      <c r="F45" s="202"/>
      <c r="I45" s="84" t="s">
        <v>83</v>
      </c>
      <c r="J45" s="85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7"/>
    </row>
    <row r="46" spans="1:24" ht="30" x14ac:dyDescent="0.4">
      <c r="A46" s="66" t="s">
        <v>75</v>
      </c>
      <c r="B46" s="64">
        <f>B45+7</f>
        <v>44396</v>
      </c>
      <c r="C46" s="65" t="s">
        <v>85</v>
      </c>
      <c r="D46" s="67">
        <f t="shared" si="0"/>
        <v>44401</v>
      </c>
      <c r="E46" s="136">
        <f>B46-5</f>
        <v>44391</v>
      </c>
      <c r="F46" s="202"/>
      <c r="I46" s="88" t="s">
        <v>82</v>
      </c>
      <c r="J46" s="89"/>
      <c r="K46" s="89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1"/>
    </row>
    <row r="47" spans="1:24" ht="30" x14ac:dyDescent="0.4">
      <c r="A47" s="66" t="s">
        <v>86</v>
      </c>
      <c r="B47" s="64">
        <f>B46+7</f>
        <v>44403</v>
      </c>
      <c r="C47" s="65" t="s">
        <v>85</v>
      </c>
      <c r="D47" s="67">
        <f t="shared" si="0"/>
        <v>44408</v>
      </c>
      <c r="E47" s="136">
        <f>B47-5</f>
        <v>44398</v>
      </c>
      <c r="F47" s="202"/>
      <c r="I47" s="114" t="s">
        <v>90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7"/>
    </row>
    <row r="48" spans="1:24" ht="24" x14ac:dyDescent="0.4">
      <c r="I48" s="62" t="s">
        <v>88</v>
      </c>
      <c r="J48" s="63"/>
      <c r="K48" s="63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7"/>
    </row>
    <row r="49" spans="9:24" ht="24" x14ac:dyDescent="0.4">
      <c r="I49" s="115" t="s">
        <v>102</v>
      </c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7"/>
    </row>
    <row r="50" spans="9:24" ht="24" x14ac:dyDescent="0.4">
      <c r="I50" s="59" t="s">
        <v>89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/>
    </row>
    <row r="51" spans="9:24" ht="24" x14ac:dyDescent="0.4"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35" t="s">
        <v>92</v>
      </c>
      <c r="W51" s="1">
        <v>2.2000000000000002</v>
      </c>
      <c r="X51" s="35"/>
    </row>
  </sheetData>
  <mergeCells count="2">
    <mergeCell ref="I42:W42"/>
    <mergeCell ref="A42:D42"/>
  </mergeCells>
  <phoneticPr fontId="3"/>
  <conditionalFormatting sqref="B43:E47">
    <cfRule type="expression" dxfId="153" priority="9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="85" zoomScaleNormal="85" workbookViewId="0">
      <selection activeCell="U51" sqref="U51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125" style="1" customWidth="1"/>
    <col min="12" max="12" width="5.625" style="1" customWidth="1"/>
    <col min="13" max="13" width="10.625" style="1" customWidth="1"/>
    <col min="14" max="14" width="9.125" style="1" bestFit="1" customWidth="1"/>
    <col min="15" max="15" width="9.5" style="1" customWidth="1"/>
    <col min="16" max="16" width="9.125" style="1" customWidth="1"/>
    <col min="17" max="17" width="7.75" style="1" bestFit="1" customWidth="1"/>
    <col min="18" max="21" width="4.625" style="1" customWidth="1"/>
    <col min="22" max="22" width="9" style="1" customWidth="1"/>
    <col min="23" max="16384" width="9" style="1"/>
  </cols>
  <sheetData>
    <row r="1" spans="1:21" ht="49.5" customHeight="1" x14ac:dyDescent="0.4">
      <c r="A1" s="54"/>
      <c r="B1" s="54" t="s">
        <v>79</v>
      </c>
      <c r="C1" s="54"/>
      <c r="D1" s="94">
        <v>6</v>
      </c>
      <c r="E1" s="55" t="s">
        <v>77</v>
      </c>
      <c r="F1" s="55" t="s">
        <v>78</v>
      </c>
      <c r="G1" s="54"/>
      <c r="H1" s="54"/>
      <c r="I1" s="54"/>
      <c r="J1" s="54"/>
      <c r="K1" s="54"/>
      <c r="L1" s="54"/>
      <c r="M1" s="54"/>
      <c r="N1" s="54"/>
      <c r="O1" s="54"/>
      <c r="P1" s="69"/>
      <c r="Q1" s="43"/>
      <c r="R1" s="43"/>
      <c r="S1" s="43"/>
      <c r="T1" s="43"/>
      <c r="U1" s="70" t="s">
        <v>80</v>
      </c>
    </row>
    <row r="2" spans="1:21" ht="18" customHeight="1" x14ac:dyDescent="0.4">
      <c r="A2" s="220"/>
      <c r="B2" s="221"/>
      <c r="C2" s="221"/>
      <c r="D2" s="221"/>
      <c r="E2" s="221"/>
      <c r="F2" s="92"/>
      <c r="G2" s="92"/>
      <c r="H2" s="92"/>
      <c r="I2" s="92"/>
      <c r="J2" s="45"/>
      <c r="L2" s="224"/>
      <c r="M2" s="225"/>
      <c r="N2" s="225"/>
      <c r="O2" s="225"/>
      <c r="P2" s="225"/>
      <c r="Q2" s="225"/>
      <c r="R2" s="225"/>
      <c r="S2" s="225"/>
      <c r="T2" s="225"/>
      <c r="U2" s="226"/>
    </row>
    <row r="3" spans="1:21" ht="18" customHeight="1" x14ac:dyDescent="0.4">
      <c r="A3" s="222"/>
      <c r="B3" s="223"/>
      <c r="C3" s="223"/>
      <c r="D3" s="223"/>
      <c r="E3" s="223"/>
      <c r="F3" s="93"/>
      <c r="G3" s="93"/>
      <c r="H3" s="93"/>
      <c r="I3" s="93"/>
      <c r="J3" s="47"/>
      <c r="L3" s="227"/>
      <c r="M3" s="228"/>
      <c r="N3" s="228"/>
      <c r="O3" s="228"/>
      <c r="P3" s="228"/>
      <c r="Q3" s="228"/>
      <c r="R3" s="228"/>
      <c r="S3" s="228"/>
      <c r="T3" s="228"/>
      <c r="U3" s="229"/>
    </row>
    <row r="4" spans="1:2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5" t="s">
        <v>72</v>
      </c>
      <c r="H4" s="5" t="s">
        <v>73</v>
      </c>
      <c r="I4" s="5" t="s">
        <v>74</v>
      </c>
      <c r="J4" s="5" t="s">
        <v>75</v>
      </c>
      <c r="L4" s="7" t="s">
        <v>5</v>
      </c>
      <c r="M4" s="8" t="s">
        <v>1</v>
      </c>
      <c r="N4" s="9" t="s">
        <v>2</v>
      </c>
      <c r="O4" s="10" t="s">
        <v>3</v>
      </c>
      <c r="P4" s="11" t="s">
        <v>4</v>
      </c>
      <c r="Q4" s="48" t="s">
        <v>76</v>
      </c>
      <c r="R4" s="11" t="s">
        <v>72</v>
      </c>
      <c r="S4" s="48" t="s">
        <v>73</v>
      </c>
      <c r="T4" s="48" t="s">
        <v>74</v>
      </c>
      <c r="U4" s="48" t="s">
        <v>75</v>
      </c>
    </row>
    <row r="5" spans="1:21" x14ac:dyDescent="0.4">
      <c r="A5" s="12">
        <v>1</v>
      </c>
      <c r="B5" s="13" t="s">
        <v>6</v>
      </c>
      <c r="C5" s="14">
        <v>800</v>
      </c>
      <c r="D5" s="15">
        <v>350</v>
      </c>
      <c r="E5" s="16">
        <v>450</v>
      </c>
      <c r="F5" s="122"/>
      <c r="G5" s="119" t="s">
        <v>94</v>
      </c>
      <c r="H5" s="119"/>
      <c r="I5" s="119" t="s">
        <v>93</v>
      </c>
      <c r="J5" s="119"/>
      <c r="L5" s="17">
        <v>15</v>
      </c>
      <c r="M5" s="13" t="s">
        <v>7</v>
      </c>
      <c r="N5" s="14">
        <v>800</v>
      </c>
      <c r="O5" s="15">
        <v>400</v>
      </c>
      <c r="P5" s="16">
        <v>400</v>
      </c>
      <c r="Q5" s="125"/>
      <c r="R5" s="127"/>
      <c r="S5" s="127" t="s">
        <v>93</v>
      </c>
      <c r="T5" s="127"/>
      <c r="U5" s="127"/>
    </row>
    <row r="6" spans="1:21" x14ac:dyDescent="0.4">
      <c r="A6" s="12">
        <v>2</v>
      </c>
      <c r="B6" s="13" t="s">
        <v>8</v>
      </c>
      <c r="C6" s="14">
        <v>700</v>
      </c>
      <c r="D6" s="15">
        <v>400</v>
      </c>
      <c r="E6" s="16">
        <v>300</v>
      </c>
      <c r="F6" s="122"/>
      <c r="G6" s="119" t="s">
        <v>93</v>
      </c>
      <c r="H6" s="119"/>
      <c r="I6" s="119" t="s">
        <v>93</v>
      </c>
      <c r="J6" s="119"/>
      <c r="L6" s="18">
        <v>16</v>
      </c>
      <c r="M6" s="13" t="s">
        <v>9</v>
      </c>
      <c r="N6" s="14">
        <v>500</v>
      </c>
      <c r="O6" s="15">
        <v>200</v>
      </c>
      <c r="P6" s="16">
        <v>300</v>
      </c>
      <c r="Q6" s="125"/>
      <c r="R6" s="127"/>
      <c r="S6" s="127" t="s">
        <v>93</v>
      </c>
      <c r="T6" s="127"/>
      <c r="U6" s="127"/>
    </row>
    <row r="7" spans="1:21" x14ac:dyDescent="0.4">
      <c r="A7" s="12">
        <v>3</v>
      </c>
      <c r="B7" s="13" t="s">
        <v>10</v>
      </c>
      <c r="C7" s="14">
        <v>850</v>
      </c>
      <c r="D7" s="15">
        <v>350</v>
      </c>
      <c r="E7" s="16">
        <v>500</v>
      </c>
      <c r="F7" s="122"/>
      <c r="G7" s="119" t="s">
        <v>93</v>
      </c>
      <c r="H7" s="119"/>
      <c r="I7" s="119" t="s">
        <v>93</v>
      </c>
      <c r="J7" s="119"/>
      <c r="L7" s="18">
        <v>17</v>
      </c>
      <c r="M7" s="13" t="s">
        <v>11</v>
      </c>
      <c r="N7" s="14">
        <v>650</v>
      </c>
      <c r="O7" s="15">
        <v>350</v>
      </c>
      <c r="P7" s="16">
        <v>300</v>
      </c>
      <c r="Q7" s="125"/>
      <c r="R7" s="127"/>
      <c r="S7" s="127" t="s">
        <v>93</v>
      </c>
      <c r="T7" s="127"/>
      <c r="U7" s="127"/>
    </row>
    <row r="8" spans="1:21" x14ac:dyDescent="0.4">
      <c r="A8" s="12">
        <v>4</v>
      </c>
      <c r="B8" s="13" t="s">
        <v>12</v>
      </c>
      <c r="C8" s="14">
        <v>700</v>
      </c>
      <c r="D8" s="15">
        <v>300</v>
      </c>
      <c r="E8" s="16">
        <v>400</v>
      </c>
      <c r="F8" s="122"/>
      <c r="G8" s="119" t="s">
        <v>93</v>
      </c>
      <c r="H8" s="119"/>
      <c r="I8" s="119" t="s">
        <v>93</v>
      </c>
      <c r="J8" s="119"/>
      <c r="L8" s="18">
        <v>18</v>
      </c>
      <c r="M8" s="13" t="s">
        <v>13</v>
      </c>
      <c r="N8" s="14">
        <v>550</v>
      </c>
      <c r="O8" s="15">
        <v>350</v>
      </c>
      <c r="P8" s="16">
        <v>200</v>
      </c>
      <c r="Q8" s="125"/>
      <c r="R8" s="127"/>
      <c r="S8" s="127" t="s">
        <v>93</v>
      </c>
      <c r="T8" s="127"/>
      <c r="U8" s="127"/>
    </row>
    <row r="9" spans="1:21" x14ac:dyDescent="0.4">
      <c r="A9" s="12">
        <v>5</v>
      </c>
      <c r="B9" s="13" t="s">
        <v>14</v>
      </c>
      <c r="C9" s="14">
        <v>950</v>
      </c>
      <c r="D9" s="15">
        <v>500</v>
      </c>
      <c r="E9" s="16">
        <v>450</v>
      </c>
      <c r="F9" s="122"/>
      <c r="G9" s="119"/>
      <c r="H9" s="119"/>
      <c r="I9" s="119"/>
      <c r="J9" s="119"/>
      <c r="L9" s="18">
        <v>19</v>
      </c>
      <c r="M9" s="13" t="s">
        <v>15</v>
      </c>
      <c r="N9" s="14">
        <v>900</v>
      </c>
      <c r="O9" s="15">
        <v>500</v>
      </c>
      <c r="P9" s="16">
        <v>400</v>
      </c>
      <c r="Q9" s="125"/>
      <c r="R9" s="127"/>
      <c r="S9" s="127" t="s">
        <v>93</v>
      </c>
      <c r="T9" s="127"/>
      <c r="U9" s="127"/>
    </row>
    <row r="10" spans="1:21" x14ac:dyDescent="0.4">
      <c r="A10" s="12">
        <v>6</v>
      </c>
      <c r="B10" s="13" t="s">
        <v>16</v>
      </c>
      <c r="C10" s="14">
        <v>650</v>
      </c>
      <c r="D10" s="15">
        <v>450</v>
      </c>
      <c r="E10" s="16">
        <v>200</v>
      </c>
      <c r="F10" s="122"/>
      <c r="G10" s="119"/>
      <c r="H10" s="119"/>
      <c r="I10" s="119"/>
      <c r="J10" s="119"/>
      <c r="L10" s="18">
        <v>20</v>
      </c>
      <c r="M10" s="13" t="s">
        <v>17</v>
      </c>
      <c r="N10" s="14">
        <v>1000</v>
      </c>
      <c r="O10" s="15">
        <v>400</v>
      </c>
      <c r="P10" s="16">
        <v>600</v>
      </c>
      <c r="Q10" s="125"/>
      <c r="R10" s="127"/>
      <c r="S10" s="127"/>
      <c r="T10" s="127"/>
      <c r="U10" s="127"/>
    </row>
    <row r="11" spans="1:21" x14ac:dyDescent="0.4">
      <c r="A11" s="12">
        <v>7</v>
      </c>
      <c r="B11" s="13" t="s">
        <v>18</v>
      </c>
      <c r="C11" s="14">
        <v>800</v>
      </c>
      <c r="D11" s="15">
        <v>600</v>
      </c>
      <c r="E11" s="16">
        <v>200</v>
      </c>
      <c r="F11" s="122"/>
      <c r="G11" s="119" t="s">
        <v>93</v>
      </c>
      <c r="H11" s="119"/>
      <c r="I11" s="119"/>
      <c r="J11" s="119"/>
      <c r="L11" s="18">
        <v>21</v>
      </c>
      <c r="M11" s="13" t="s">
        <v>19</v>
      </c>
      <c r="N11" s="14">
        <v>500</v>
      </c>
      <c r="O11" s="15">
        <v>300</v>
      </c>
      <c r="P11" s="16">
        <v>200</v>
      </c>
      <c r="Q11" s="125"/>
      <c r="R11" s="127"/>
      <c r="S11" s="127"/>
      <c r="T11" s="127"/>
      <c r="U11" s="127"/>
    </row>
    <row r="12" spans="1:21" x14ac:dyDescent="0.4">
      <c r="A12" s="12">
        <v>8</v>
      </c>
      <c r="B12" s="13" t="s">
        <v>20</v>
      </c>
      <c r="C12" s="14">
        <v>450</v>
      </c>
      <c r="D12" s="15">
        <v>300</v>
      </c>
      <c r="E12" s="16">
        <v>150</v>
      </c>
      <c r="F12" s="122"/>
      <c r="G12" s="119" t="s">
        <v>93</v>
      </c>
      <c r="H12" s="119"/>
      <c r="I12" s="119"/>
      <c r="J12" s="119"/>
      <c r="L12" s="18">
        <v>22</v>
      </c>
      <c r="M12" s="13" t="s">
        <v>21</v>
      </c>
      <c r="N12" s="14">
        <v>750</v>
      </c>
      <c r="O12" s="15">
        <v>350</v>
      </c>
      <c r="P12" s="16">
        <v>400</v>
      </c>
      <c r="Q12" s="125"/>
      <c r="R12" s="127"/>
      <c r="S12" s="127"/>
      <c r="T12" s="127"/>
      <c r="U12" s="127"/>
    </row>
    <row r="13" spans="1:21" x14ac:dyDescent="0.4">
      <c r="A13" s="12">
        <v>9</v>
      </c>
      <c r="B13" s="13" t="s">
        <v>22</v>
      </c>
      <c r="C13" s="14">
        <v>800</v>
      </c>
      <c r="D13" s="15">
        <v>50</v>
      </c>
      <c r="E13" s="16">
        <v>300</v>
      </c>
      <c r="F13" s="122"/>
      <c r="G13" s="119" t="s">
        <v>95</v>
      </c>
      <c r="H13" s="119"/>
      <c r="I13" s="119"/>
      <c r="J13" s="119"/>
      <c r="L13" s="18">
        <v>23</v>
      </c>
      <c r="M13" s="13" t="s">
        <v>23</v>
      </c>
      <c r="N13" s="14">
        <v>550</v>
      </c>
      <c r="O13" s="15">
        <v>300</v>
      </c>
      <c r="P13" s="16">
        <v>250</v>
      </c>
      <c r="Q13" s="125"/>
      <c r="R13" s="127"/>
      <c r="S13" s="127"/>
      <c r="T13" s="127"/>
      <c r="U13" s="127"/>
    </row>
    <row r="14" spans="1:21" x14ac:dyDescent="0.4">
      <c r="A14" s="12">
        <v>10</v>
      </c>
      <c r="B14" s="13" t="s">
        <v>24</v>
      </c>
      <c r="C14" s="14">
        <v>750</v>
      </c>
      <c r="D14" s="15">
        <v>500</v>
      </c>
      <c r="E14" s="16">
        <v>250</v>
      </c>
      <c r="F14" s="122">
        <v>500</v>
      </c>
      <c r="G14" s="119"/>
      <c r="H14" s="119"/>
      <c r="I14" s="119"/>
      <c r="J14" s="119"/>
      <c r="L14" s="18">
        <v>24</v>
      </c>
      <c r="M14" s="13" t="s">
        <v>25</v>
      </c>
      <c r="N14" s="14">
        <v>650</v>
      </c>
      <c r="O14" s="15">
        <v>400</v>
      </c>
      <c r="P14" s="16">
        <v>250</v>
      </c>
      <c r="Q14" s="125"/>
      <c r="R14" s="127"/>
      <c r="S14" s="127"/>
      <c r="T14" s="127"/>
      <c r="U14" s="127"/>
    </row>
    <row r="15" spans="1:21" x14ac:dyDescent="0.4">
      <c r="A15" s="12">
        <v>11</v>
      </c>
      <c r="B15" s="13" t="s">
        <v>26</v>
      </c>
      <c r="C15" s="14">
        <v>350</v>
      </c>
      <c r="D15" s="15">
        <v>300</v>
      </c>
      <c r="E15" s="16">
        <v>50</v>
      </c>
      <c r="F15" s="122"/>
      <c r="G15" s="119"/>
      <c r="H15" s="119"/>
      <c r="I15" s="119"/>
      <c r="J15" s="119"/>
      <c r="L15" s="18">
        <v>25</v>
      </c>
      <c r="M15" s="13" t="s">
        <v>27</v>
      </c>
      <c r="N15" s="14">
        <v>450</v>
      </c>
      <c r="O15" s="15">
        <v>250</v>
      </c>
      <c r="P15" s="16">
        <v>200</v>
      </c>
      <c r="Q15" s="125"/>
      <c r="R15" s="127"/>
      <c r="S15" s="127"/>
      <c r="T15" s="127"/>
      <c r="U15" s="127"/>
    </row>
    <row r="16" spans="1:21" x14ac:dyDescent="0.4">
      <c r="A16" s="12">
        <v>12</v>
      </c>
      <c r="B16" s="13" t="s">
        <v>28</v>
      </c>
      <c r="C16" s="14">
        <v>550</v>
      </c>
      <c r="D16" s="15">
        <v>350</v>
      </c>
      <c r="E16" s="16">
        <v>200</v>
      </c>
      <c r="F16" s="122"/>
      <c r="G16" s="119"/>
      <c r="H16" s="119"/>
      <c r="I16" s="119"/>
      <c r="J16" s="119"/>
      <c r="L16" s="18">
        <v>26</v>
      </c>
      <c r="M16" s="13" t="s">
        <v>29</v>
      </c>
      <c r="N16" s="14">
        <v>450</v>
      </c>
      <c r="O16" s="15">
        <v>250</v>
      </c>
      <c r="P16" s="16">
        <v>200</v>
      </c>
      <c r="Q16" s="125"/>
      <c r="R16" s="127"/>
      <c r="S16" s="127" t="s">
        <v>93</v>
      </c>
      <c r="T16" s="127"/>
      <c r="U16" s="127"/>
    </row>
    <row r="17" spans="1:21" x14ac:dyDescent="0.4">
      <c r="A17" s="12">
        <v>13</v>
      </c>
      <c r="B17" s="13" t="s">
        <v>30</v>
      </c>
      <c r="C17" s="14">
        <v>500</v>
      </c>
      <c r="D17" s="15">
        <v>400</v>
      </c>
      <c r="E17" s="16">
        <v>100</v>
      </c>
      <c r="F17" s="122"/>
      <c r="G17" s="119"/>
      <c r="H17" s="119"/>
      <c r="I17" s="119"/>
      <c r="J17" s="119"/>
      <c r="L17" s="18">
        <v>27</v>
      </c>
      <c r="M17" s="13" t="s">
        <v>31</v>
      </c>
      <c r="N17" s="14">
        <v>500</v>
      </c>
      <c r="O17" s="15">
        <v>300</v>
      </c>
      <c r="P17" s="16">
        <v>200</v>
      </c>
      <c r="Q17" s="125"/>
      <c r="R17" s="127"/>
      <c r="S17" s="127" t="s">
        <v>93</v>
      </c>
      <c r="T17" s="127"/>
      <c r="U17" s="127"/>
    </row>
    <row r="18" spans="1:21" ht="18.75" thickBot="1" x14ac:dyDescent="0.45">
      <c r="A18" s="12">
        <v>14</v>
      </c>
      <c r="B18" s="19" t="s">
        <v>32</v>
      </c>
      <c r="C18" s="20">
        <v>500</v>
      </c>
      <c r="D18" s="21">
        <v>350</v>
      </c>
      <c r="E18" s="22">
        <v>150</v>
      </c>
      <c r="F18" s="123"/>
      <c r="G18" s="124"/>
      <c r="H18" s="124"/>
      <c r="I18" s="124"/>
      <c r="J18" s="124"/>
      <c r="L18" s="18">
        <v>28</v>
      </c>
      <c r="M18" s="13" t="s">
        <v>33</v>
      </c>
      <c r="N18" s="14">
        <v>500</v>
      </c>
      <c r="O18" s="15">
        <v>250</v>
      </c>
      <c r="P18" s="16">
        <v>250</v>
      </c>
      <c r="Q18" s="125"/>
      <c r="R18" s="127"/>
      <c r="S18" s="127" t="s">
        <v>93</v>
      </c>
      <c r="T18" s="127"/>
      <c r="U18" s="127"/>
    </row>
    <row r="19" spans="1:21" ht="18.75" thickTop="1" x14ac:dyDescent="0.4">
      <c r="A19" s="23"/>
      <c r="B19" s="24"/>
      <c r="C19" s="25">
        <f>SUBTOTAL(109,テーブル18[総世帯数])</f>
        <v>9350</v>
      </c>
      <c r="D19" s="26">
        <f>SUBTOTAL(109,テーブル18[戸建て])</f>
        <v>5200</v>
      </c>
      <c r="E19" s="26">
        <f>SUBTOTAL(109,テーブル18[集合住宅])</f>
        <v>3700</v>
      </c>
      <c r="F19" s="26"/>
      <c r="G19" s="26"/>
      <c r="H19" s="26"/>
      <c r="I19" s="26"/>
      <c r="J19" s="26"/>
      <c r="L19" s="18">
        <v>29</v>
      </c>
      <c r="M19" s="13" t="s">
        <v>34</v>
      </c>
      <c r="N19" s="14">
        <v>700</v>
      </c>
      <c r="O19" s="15">
        <v>600</v>
      </c>
      <c r="P19" s="16">
        <v>100</v>
      </c>
      <c r="Q19" s="125"/>
      <c r="R19" s="127"/>
      <c r="S19" s="127" t="s">
        <v>95</v>
      </c>
      <c r="T19" s="127"/>
      <c r="U19" s="127"/>
    </row>
    <row r="20" spans="1:21" x14ac:dyDescent="0.4">
      <c r="L20" s="18">
        <v>30</v>
      </c>
      <c r="M20" s="13" t="s">
        <v>35</v>
      </c>
      <c r="N20" s="14">
        <v>600</v>
      </c>
      <c r="O20" s="15">
        <v>300</v>
      </c>
      <c r="P20" s="16">
        <v>300</v>
      </c>
      <c r="Q20" s="125"/>
      <c r="R20" s="127"/>
      <c r="S20" s="127"/>
      <c r="T20" s="127"/>
      <c r="U20" s="127"/>
    </row>
    <row r="21" spans="1:21" ht="18" customHeight="1" x14ac:dyDescent="0.4">
      <c r="A21" s="230"/>
      <c r="B21" s="231"/>
      <c r="C21" s="231"/>
      <c r="D21" s="231"/>
      <c r="E21" s="231"/>
      <c r="F21" s="231"/>
      <c r="G21" s="231"/>
      <c r="H21" s="231"/>
      <c r="I21" s="231"/>
      <c r="J21" s="232"/>
      <c r="L21" s="18">
        <v>31</v>
      </c>
      <c r="M21" s="13" t="s">
        <v>36</v>
      </c>
      <c r="N21" s="14">
        <v>600</v>
      </c>
      <c r="O21" s="15">
        <v>350</v>
      </c>
      <c r="P21" s="16">
        <v>250</v>
      </c>
      <c r="Q21" s="125">
        <v>200</v>
      </c>
      <c r="R21" s="127"/>
      <c r="S21" s="127"/>
      <c r="T21" s="127"/>
      <c r="U21" s="127"/>
    </row>
    <row r="22" spans="1:21" ht="18" customHeight="1" x14ac:dyDescent="0.4">
      <c r="A22" s="233"/>
      <c r="B22" s="234"/>
      <c r="C22" s="234"/>
      <c r="D22" s="234"/>
      <c r="E22" s="234"/>
      <c r="F22" s="234"/>
      <c r="G22" s="234"/>
      <c r="H22" s="234"/>
      <c r="I22" s="234"/>
      <c r="J22" s="235"/>
      <c r="L22" s="18">
        <v>32</v>
      </c>
      <c r="M22" s="13" t="s">
        <v>37</v>
      </c>
      <c r="N22" s="14">
        <v>500</v>
      </c>
      <c r="O22" s="15">
        <v>300</v>
      </c>
      <c r="P22" s="16">
        <v>200</v>
      </c>
      <c r="Q22" s="125">
        <v>300</v>
      </c>
      <c r="R22" s="127"/>
      <c r="S22" s="127"/>
      <c r="T22" s="127"/>
      <c r="U22" s="127"/>
    </row>
    <row r="23" spans="1:21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30" t="s">
        <v>72</v>
      </c>
      <c r="H23" s="30" t="s">
        <v>73</v>
      </c>
      <c r="I23" s="30" t="s">
        <v>74</v>
      </c>
      <c r="J23" s="30" t="s">
        <v>75</v>
      </c>
      <c r="L23" s="18">
        <v>33</v>
      </c>
      <c r="M23" s="13" t="s">
        <v>42</v>
      </c>
      <c r="N23" s="14">
        <v>850</v>
      </c>
      <c r="O23" s="15">
        <v>550</v>
      </c>
      <c r="P23" s="16">
        <v>300</v>
      </c>
      <c r="Q23" s="125"/>
      <c r="R23" s="127"/>
      <c r="S23" s="127"/>
      <c r="T23" s="127"/>
      <c r="U23" s="127"/>
    </row>
    <row r="24" spans="1:21" x14ac:dyDescent="0.4">
      <c r="A24" s="32">
        <v>47</v>
      </c>
      <c r="B24" s="13" t="s">
        <v>43</v>
      </c>
      <c r="C24" s="14">
        <v>550</v>
      </c>
      <c r="D24" s="15">
        <v>250</v>
      </c>
      <c r="E24" s="16">
        <v>300</v>
      </c>
      <c r="F24" s="118"/>
      <c r="G24" s="119"/>
      <c r="H24" s="119"/>
      <c r="I24" s="119" t="s">
        <v>93</v>
      </c>
      <c r="J24" s="119"/>
      <c r="L24" s="18">
        <v>34</v>
      </c>
      <c r="M24" s="13" t="s">
        <v>44</v>
      </c>
      <c r="N24" s="14">
        <v>400</v>
      </c>
      <c r="O24" s="15">
        <v>250</v>
      </c>
      <c r="P24" s="16">
        <v>150</v>
      </c>
      <c r="Q24" s="125"/>
      <c r="R24" s="127"/>
      <c r="S24" s="127"/>
      <c r="T24" s="127"/>
      <c r="U24" s="127"/>
    </row>
    <row r="25" spans="1:21" x14ac:dyDescent="0.4">
      <c r="A25" s="32">
        <v>48</v>
      </c>
      <c r="B25" s="13" t="s">
        <v>45</v>
      </c>
      <c r="C25" s="14">
        <v>450</v>
      </c>
      <c r="D25" s="15">
        <v>300</v>
      </c>
      <c r="E25" s="16">
        <v>150</v>
      </c>
      <c r="F25" s="118"/>
      <c r="G25" s="119"/>
      <c r="H25" s="119"/>
      <c r="I25" s="119" t="s">
        <v>93</v>
      </c>
      <c r="J25" s="119"/>
      <c r="L25" s="18">
        <v>35</v>
      </c>
      <c r="M25" s="13" t="s">
        <v>46</v>
      </c>
      <c r="N25" s="14">
        <v>600</v>
      </c>
      <c r="O25" s="15">
        <v>300</v>
      </c>
      <c r="P25" s="16">
        <v>300</v>
      </c>
      <c r="Q25" s="125"/>
      <c r="R25" s="127"/>
      <c r="S25" s="127"/>
      <c r="T25" s="127"/>
      <c r="U25" s="127"/>
    </row>
    <row r="26" spans="1:21" x14ac:dyDescent="0.4">
      <c r="A26" s="32">
        <v>49</v>
      </c>
      <c r="B26" s="13" t="s">
        <v>47</v>
      </c>
      <c r="C26" s="14">
        <v>600</v>
      </c>
      <c r="D26" s="15">
        <v>450</v>
      </c>
      <c r="E26" s="16">
        <v>150</v>
      </c>
      <c r="F26" s="118"/>
      <c r="G26" s="119"/>
      <c r="H26" s="119"/>
      <c r="I26" s="119" t="s">
        <v>95</v>
      </c>
      <c r="J26" s="119"/>
      <c r="L26" s="18">
        <v>36</v>
      </c>
      <c r="M26" s="13" t="s">
        <v>48</v>
      </c>
      <c r="N26" s="14">
        <v>700</v>
      </c>
      <c r="O26" s="15">
        <v>550</v>
      </c>
      <c r="P26" s="16">
        <v>150</v>
      </c>
      <c r="Q26" s="125"/>
      <c r="R26" s="127"/>
      <c r="S26" s="127"/>
      <c r="T26" s="127"/>
      <c r="U26" s="127"/>
    </row>
    <row r="27" spans="1:21" x14ac:dyDescent="0.4">
      <c r="A27" s="32">
        <v>50</v>
      </c>
      <c r="B27" s="13" t="s">
        <v>49</v>
      </c>
      <c r="C27" s="14">
        <v>300</v>
      </c>
      <c r="D27" s="15">
        <v>250</v>
      </c>
      <c r="E27" s="16">
        <v>50</v>
      </c>
      <c r="F27" s="118"/>
      <c r="G27" s="119"/>
      <c r="H27" s="119"/>
      <c r="I27" s="119"/>
      <c r="J27" s="119"/>
      <c r="L27" s="18">
        <v>37</v>
      </c>
      <c r="M27" s="13" t="s">
        <v>50</v>
      </c>
      <c r="N27" s="14">
        <v>600</v>
      </c>
      <c r="O27" s="15">
        <v>400</v>
      </c>
      <c r="P27" s="16">
        <v>200</v>
      </c>
      <c r="Q27" s="125"/>
      <c r="R27" s="127"/>
      <c r="S27" s="127"/>
      <c r="T27" s="127"/>
      <c r="U27" s="127"/>
    </row>
    <row r="28" spans="1:21" x14ac:dyDescent="0.4">
      <c r="A28" s="32">
        <v>51</v>
      </c>
      <c r="B28" s="13" t="s">
        <v>51</v>
      </c>
      <c r="C28" s="14">
        <v>400</v>
      </c>
      <c r="D28" s="15">
        <v>300</v>
      </c>
      <c r="E28" s="16">
        <v>100</v>
      </c>
      <c r="F28" s="118"/>
      <c r="G28" s="119"/>
      <c r="H28" s="119"/>
      <c r="I28" s="119"/>
      <c r="J28" s="119"/>
      <c r="L28" s="18">
        <v>38</v>
      </c>
      <c r="M28" s="13" t="s">
        <v>52</v>
      </c>
      <c r="N28" s="14">
        <v>650</v>
      </c>
      <c r="O28" s="15">
        <v>550</v>
      </c>
      <c r="P28" s="16">
        <v>100</v>
      </c>
      <c r="Q28" s="125"/>
      <c r="R28" s="127"/>
      <c r="S28" s="127"/>
      <c r="T28" s="127"/>
      <c r="U28" s="127"/>
    </row>
    <row r="29" spans="1:21" x14ac:dyDescent="0.4">
      <c r="A29" s="32">
        <v>52</v>
      </c>
      <c r="B29" s="13" t="s">
        <v>53</v>
      </c>
      <c r="C29" s="14">
        <v>400</v>
      </c>
      <c r="D29" s="15">
        <v>200</v>
      </c>
      <c r="E29" s="16">
        <v>200</v>
      </c>
      <c r="F29" s="118"/>
      <c r="G29" s="119"/>
      <c r="H29" s="119"/>
      <c r="I29" s="119"/>
      <c r="J29" s="119"/>
      <c r="L29" s="18">
        <v>39</v>
      </c>
      <c r="M29" s="13" t="s">
        <v>54</v>
      </c>
      <c r="N29" s="14">
        <v>500</v>
      </c>
      <c r="O29" s="15">
        <v>400</v>
      </c>
      <c r="P29" s="16">
        <v>100</v>
      </c>
      <c r="Q29" s="125"/>
      <c r="R29" s="127"/>
      <c r="S29" s="127"/>
      <c r="T29" s="127"/>
      <c r="U29" s="127"/>
    </row>
    <row r="30" spans="1:21" x14ac:dyDescent="0.4">
      <c r="A30" s="32">
        <v>53</v>
      </c>
      <c r="B30" s="13" t="s">
        <v>55</v>
      </c>
      <c r="C30" s="14">
        <v>450</v>
      </c>
      <c r="D30" s="15">
        <v>350</v>
      </c>
      <c r="E30" s="16">
        <v>100</v>
      </c>
      <c r="F30" s="118"/>
      <c r="G30" s="119"/>
      <c r="H30" s="119"/>
      <c r="I30" s="119"/>
      <c r="J30" s="119"/>
      <c r="L30" s="18">
        <v>40</v>
      </c>
      <c r="M30" s="13" t="s">
        <v>56</v>
      </c>
      <c r="N30" s="14">
        <v>600</v>
      </c>
      <c r="O30" s="15">
        <v>450</v>
      </c>
      <c r="P30" s="16">
        <v>150</v>
      </c>
      <c r="Q30" s="125"/>
      <c r="R30" s="127"/>
      <c r="S30" s="127"/>
      <c r="T30" s="127"/>
      <c r="U30" s="127"/>
    </row>
    <row r="31" spans="1:21" x14ac:dyDescent="0.4">
      <c r="A31" s="32">
        <v>54</v>
      </c>
      <c r="B31" s="13" t="s">
        <v>57</v>
      </c>
      <c r="C31" s="14">
        <v>450</v>
      </c>
      <c r="D31" s="15">
        <v>400</v>
      </c>
      <c r="E31" s="16">
        <v>50</v>
      </c>
      <c r="F31" s="118"/>
      <c r="G31" s="119"/>
      <c r="H31" s="119"/>
      <c r="I31" s="119"/>
      <c r="J31" s="119"/>
      <c r="L31" s="18">
        <v>41</v>
      </c>
      <c r="M31" s="13" t="s">
        <v>58</v>
      </c>
      <c r="N31" s="14">
        <v>500</v>
      </c>
      <c r="O31" s="15">
        <v>300</v>
      </c>
      <c r="P31" s="16">
        <v>200</v>
      </c>
      <c r="Q31" s="125"/>
      <c r="R31" s="127"/>
      <c r="S31" s="127"/>
      <c r="T31" s="127"/>
      <c r="U31" s="127"/>
    </row>
    <row r="32" spans="1:21" x14ac:dyDescent="0.4">
      <c r="A32" s="32">
        <v>55</v>
      </c>
      <c r="B32" s="13" t="s">
        <v>59</v>
      </c>
      <c r="C32" s="14">
        <v>700</v>
      </c>
      <c r="D32" s="15">
        <v>600</v>
      </c>
      <c r="E32" s="16">
        <v>100</v>
      </c>
      <c r="F32" s="118">
        <v>400</v>
      </c>
      <c r="G32" s="119"/>
      <c r="H32" s="119"/>
      <c r="I32" s="119"/>
      <c r="J32" s="119"/>
      <c r="L32" s="18">
        <v>42</v>
      </c>
      <c r="M32" s="13" t="s">
        <v>60</v>
      </c>
      <c r="N32" s="14">
        <v>450</v>
      </c>
      <c r="O32" s="15">
        <v>350</v>
      </c>
      <c r="P32" s="16">
        <v>100</v>
      </c>
      <c r="Q32" s="125"/>
      <c r="R32" s="127" t="s">
        <v>94</v>
      </c>
      <c r="S32" s="127"/>
      <c r="T32" s="127"/>
      <c r="U32" s="127"/>
    </row>
    <row r="33" spans="1:23" x14ac:dyDescent="0.4">
      <c r="A33" s="32">
        <v>56</v>
      </c>
      <c r="B33" s="13" t="s">
        <v>61</v>
      </c>
      <c r="C33" s="14">
        <v>500</v>
      </c>
      <c r="D33" s="15">
        <v>400</v>
      </c>
      <c r="E33" s="16">
        <v>100</v>
      </c>
      <c r="F33" s="118"/>
      <c r="G33" s="119"/>
      <c r="H33" s="119"/>
      <c r="I33" s="119"/>
      <c r="J33" s="119"/>
      <c r="L33" s="18">
        <v>43</v>
      </c>
      <c r="M33" s="13" t="s">
        <v>62</v>
      </c>
      <c r="N33" s="14">
        <v>800</v>
      </c>
      <c r="O33" s="15">
        <v>400</v>
      </c>
      <c r="P33" s="16">
        <v>400</v>
      </c>
      <c r="Q33" s="125"/>
      <c r="R33" s="127" t="s">
        <v>93</v>
      </c>
      <c r="S33" s="127"/>
      <c r="T33" s="127"/>
      <c r="U33" s="127"/>
    </row>
    <row r="34" spans="1:23" x14ac:dyDescent="0.4">
      <c r="A34" s="32">
        <v>57</v>
      </c>
      <c r="B34" s="13" t="s">
        <v>63</v>
      </c>
      <c r="C34" s="14">
        <v>500</v>
      </c>
      <c r="D34" s="15">
        <v>450</v>
      </c>
      <c r="E34" s="16">
        <v>50</v>
      </c>
      <c r="F34" s="118"/>
      <c r="G34" s="119"/>
      <c r="H34" s="119"/>
      <c r="I34" s="119"/>
      <c r="J34" s="119"/>
      <c r="L34" s="18">
        <v>44</v>
      </c>
      <c r="M34" s="13" t="s">
        <v>64</v>
      </c>
      <c r="N34" s="14">
        <v>600</v>
      </c>
      <c r="O34" s="15">
        <v>250</v>
      </c>
      <c r="P34" s="16">
        <v>350</v>
      </c>
      <c r="Q34" s="125"/>
      <c r="R34" s="127" t="s">
        <v>93</v>
      </c>
      <c r="S34" s="127"/>
      <c r="T34" s="127"/>
      <c r="U34" s="127"/>
    </row>
    <row r="35" spans="1:23" x14ac:dyDescent="0.4">
      <c r="A35" s="32">
        <v>58</v>
      </c>
      <c r="B35" s="13" t="s">
        <v>65</v>
      </c>
      <c r="C35" s="14">
        <v>300</v>
      </c>
      <c r="D35" s="15">
        <v>200</v>
      </c>
      <c r="E35" s="16">
        <v>100</v>
      </c>
      <c r="F35" s="118"/>
      <c r="G35" s="119"/>
      <c r="H35" s="119"/>
      <c r="I35" s="119"/>
      <c r="J35" s="119"/>
      <c r="L35" s="18">
        <v>45</v>
      </c>
      <c r="M35" s="13" t="s">
        <v>66</v>
      </c>
      <c r="N35" s="14">
        <v>900</v>
      </c>
      <c r="O35" s="15">
        <v>800</v>
      </c>
      <c r="P35" s="16">
        <v>100</v>
      </c>
      <c r="Q35" s="125"/>
      <c r="R35" s="127" t="s">
        <v>93</v>
      </c>
      <c r="S35" s="127"/>
      <c r="T35" s="127"/>
      <c r="U35" s="127"/>
    </row>
    <row r="36" spans="1:23" x14ac:dyDescent="0.4">
      <c r="A36" s="32">
        <v>59</v>
      </c>
      <c r="B36" s="13" t="s">
        <v>67</v>
      </c>
      <c r="C36" s="14">
        <v>300</v>
      </c>
      <c r="D36" s="15">
        <v>250</v>
      </c>
      <c r="E36" s="16">
        <v>50</v>
      </c>
      <c r="F36" s="118"/>
      <c r="G36" s="119"/>
      <c r="H36" s="119"/>
      <c r="I36" s="119"/>
      <c r="J36" s="119" t="s">
        <v>93</v>
      </c>
      <c r="L36" s="18">
        <v>46</v>
      </c>
      <c r="M36" s="19" t="s">
        <v>68</v>
      </c>
      <c r="N36" s="20">
        <v>700</v>
      </c>
      <c r="O36" s="21">
        <v>500</v>
      </c>
      <c r="P36" s="22">
        <v>200</v>
      </c>
      <c r="Q36" s="126"/>
      <c r="R36" s="128"/>
      <c r="S36" s="128"/>
      <c r="T36" s="128"/>
      <c r="U36" s="128"/>
    </row>
    <row r="37" spans="1:23" x14ac:dyDescent="0.4">
      <c r="A37" s="32">
        <v>60</v>
      </c>
      <c r="B37" s="13" t="s">
        <v>69</v>
      </c>
      <c r="C37" s="14">
        <v>600</v>
      </c>
      <c r="D37" s="15">
        <v>350</v>
      </c>
      <c r="E37" s="16">
        <v>250</v>
      </c>
      <c r="F37" s="118"/>
      <c r="G37" s="119"/>
      <c r="H37" s="119"/>
      <c r="I37" s="119"/>
      <c r="J37" s="119" t="s">
        <v>93</v>
      </c>
      <c r="L37" s="171">
        <v>63</v>
      </c>
      <c r="M37" s="13"/>
      <c r="N37" s="173"/>
      <c r="O37" s="174"/>
      <c r="P37" s="174"/>
      <c r="Q37" s="122"/>
      <c r="R37" s="175"/>
      <c r="S37" s="175"/>
      <c r="T37" s="175"/>
      <c r="U37" s="172"/>
    </row>
    <row r="38" spans="1:23" x14ac:dyDescent="0.4">
      <c r="A38" s="32">
        <v>61</v>
      </c>
      <c r="B38" s="13" t="s">
        <v>70</v>
      </c>
      <c r="C38" s="14">
        <v>400</v>
      </c>
      <c r="D38" s="15">
        <v>300</v>
      </c>
      <c r="E38" s="16">
        <v>100</v>
      </c>
      <c r="F38" s="118"/>
      <c r="G38" s="119"/>
      <c r="H38" s="119"/>
      <c r="I38" s="119"/>
      <c r="J38" s="119" t="s">
        <v>93</v>
      </c>
      <c r="L38" s="18">
        <v>64</v>
      </c>
      <c r="M38" s="19"/>
      <c r="N38" s="20"/>
      <c r="O38" s="21"/>
      <c r="P38" s="22"/>
      <c r="Q38" s="22"/>
      <c r="R38" s="22"/>
      <c r="S38" s="22"/>
      <c r="T38" s="22"/>
      <c r="U38" s="22"/>
    </row>
    <row r="39" spans="1:23" ht="18.75" thickBot="1" x14ac:dyDescent="0.45">
      <c r="A39" s="36">
        <v>62</v>
      </c>
      <c r="B39" s="37" t="s">
        <v>71</v>
      </c>
      <c r="C39" s="38">
        <v>350</v>
      </c>
      <c r="D39" s="39">
        <v>300</v>
      </c>
      <c r="E39" s="40">
        <v>50</v>
      </c>
      <c r="F39" s="120"/>
      <c r="G39" s="121"/>
      <c r="H39" s="121"/>
      <c r="I39" s="121"/>
      <c r="J39" s="121"/>
      <c r="L39" s="33"/>
      <c r="M39" s="34"/>
      <c r="N39" s="49">
        <f>SUBTOTAL(109,テーブル39[総世帯数])</f>
        <v>20000</v>
      </c>
      <c r="O39" s="50">
        <f>SUBTOTAL(109,テーブル39[戸建て])</f>
        <v>12200</v>
      </c>
      <c r="P39" s="50">
        <f>SUBTOTAL(109,テーブル39[集合住宅])</f>
        <v>7800</v>
      </c>
      <c r="Q39" s="50"/>
      <c r="R39" s="129"/>
      <c r="S39" s="129"/>
      <c r="T39" s="129"/>
      <c r="U39" s="130"/>
    </row>
    <row r="40" spans="1:23" ht="18.75" thickTop="1" x14ac:dyDescent="0.4">
      <c r="A40" s="41"/>
      <c r="B40" s="42"/>
      <c r="C40" s="51">
        <f>SUBTOTAL(109,テーブル410[総世帯数])</f>
        <v>7250</v>
      </c>
      <c r="D40" s="52">
        <f>SUBTOTAL(109,テーブル410[戸建て])</f>
        <v>5350</v>
      </c>
      <c r="E40" s="53">
        <f>SUBTOTAL(109,テーブル410[集合住宅])</f>
        <v>1900</v>
      </c>
      <c r="F40" s="52"/>
      <c r="G40" s="52"/>
      <c r="H40" s="52"/>
      <c r="I40" s="52"/>
      <c r="J40" s="52"/>
    </row>
    <row r="42" spans="1:23" ht="30" x14ac:dyDescent="0.4">
      <c r="A42" s="210" t="s">
        <v>87</v>
      </c>
      <c r="B42" s="210"/>
      <c r="C42" s="210"/>
      <c r="D42" s="210"/>
      <c r="E42" s="134" t="s">
        <v>99</v>
      </c>
      <c r="F42" s="134" t="s">
        <v>118</v>
      </c>
      <c r="H42" s="211" t="s">
        <v>100</v>
      </c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3"/>
    </row>
    <row r="43" spans="1:23" ht="30" x14ac:dyDescent="0.4">
      <c r="A43" s="66" t="s">
        <v>72</v>
      </c>
      <c r="B43" s="67">
        <v>43738</v>
      </c>
      <c r="C43" s="68" t="s">
        <v>85</v>
      </c>
      <c r="D43" s="67">
        <f>B43+5</f>
        <v>43743</v>
      </c>
      <c r="E43" s="136">
        <f>B43-5</f>
        <v>43733</v>
      </c>
      <c r="F43" s="202"/>
      <c r="H43" s="80" t="s">
        <v>81</v>
      </c>
      <c r="I43" s="81"/>
      <c r="J43" s="82"/>
      <c r="K43" s="82"/>
      <c r="L43" s="82"/>
      <c r="M43" s="82"/>
      <c r="N43" s="131" t="s">
        <v>96</v>
      </c>
      <c r="O43" s="82"/>
      <c r="P43" s="82"/>
      <c r="Q43" s="82"/>
      <c r="R43" s="82"/>
      <c r="S43" s="82"/>
      <c r="T43" s="82"/>
      <c r="U43" s="83"/>
    </row>
    <row r="44" spans="1:23" ht="30" x14ac:dyDescent="0.4">
      <c r="A44" s="66" t="s">
        <v>73</v>
      </c>
      <c r="B44" s="67">
        <f>B43+7</f>
        <v>43745</v>
      </c>
      <c r="C44" s="68" t="s">
        <v>85</v>
      </c>
      <c r="D44" s="67">
        <f>B44+5</f>
        <v>43750</v>
      </c>
      <c r="E44" s="136">
        <f>B44-5</f>
        <v>43740</v>
      </c>
      <c r="F44" s="202"/>
      <c r="H44" s="84" t="s">
        <v>84</v>
      </c>
      <c r="I44" s="85"/>
      <c r="J44" s="86"/>
      <c r="K44" s="86"/>
      <c r="L44" s="86"/>
      <c r="M44" s="86"/>
      <c r="N44" s="132" t="s">
        <v>97</v>
      </c>
      <c r="O44" s="86"/>
      <c r="P44" s="86"/>
      <c r="Q44" s="86"/>
      <c r="R44" s="86"/>
      <c r="S44" s="86"/>
      <c r="T44" s="86"/>
      <c r="U44" s="87"/>
    </row>
    <row r="45" spans="1:23" ht="30" x14ac:dyDescent="0.4">
      <c r="A45" s="66" t="s">
        <v>74</v>
      </c>
      <c r="B45" s="67">
        <f>B44+7</f>
        <v>43752</v>
      </c>
      <c r="C45" s="68" t="s">
        <v>85</v>
      </c>
      <c r="D45" s="67">
        <f>B45+5</f>
        <v>43757</v>
      </c>
      <c r="E45" s="136">
        <f>B45-5</f>
        <v>43747</v>
      </c>
      <c r="F45" s="202"/>
      <c r="H45" s="84" t="s">
        <v>83</v>
      </c>
      <c r="I45" s="85"/>
      <c r="J45" s="86"/>
      <c r="K45" s="86"/>
      <c r="L45" s="86"/>
      <c r="M45" s="86"/>
      <c r="N45" s="132" t="s">
        <v>97</v>
      </c>
      <c r="O45" s="86"/>
      <c r="P45" s="86"/>
      <c r="Q45" s="86"/>
      <c r="R45" s="86"/>
      <c r="S45" s="86"/>
      <c r="T45" s="86"/>
      <c r="U45" s="87"/>
    </row>
    <row r="46" spans="1:23" ht="30" x14ac:dyDescent="0.4">
      <c r="A46" s="66" t="s">
        <v>75</v>
      </c>
      <c r="B46" s="64">
        <f>B45+7</f>
        <v>43759</v>
      </c>
      <c r="C46" s="65" t="s">
        <v>85</v>
      </c>
      <c r="D46" s="67">
        <f>B46+5</f>
        <v>43764</v>
      </c>
      <c r="E46" s="136">
        <f>B46-5</f>
        <v>43754</v>
      </c>
      <c r="F46" s="202"/>
      <c r="H46" s="88" t="s">
        <v>82</v>
      </c>
      <c r="I46" s="89"/>
      <c r="J46" s="90"/>
      <c r="K46" s="90"/>
      <c r="L46" s="90"/>
      <c r="M46" s="90"/>
      <c r="N46" s="133" t="s">
        <v>98</v>
      </c>
      <c r="O46" s="90"/>
      <c r="P46" s="90"/>
      <c r="Q46" s="90"/>
      <c r="R46" s="90"/>
      <c r="S46" s="90"/>
      <c r="T46" s="90"/>
      <c r="U46" s="91"/>
    </row>
    <row r="47" spans="1:23" ht="30" x14ac:dyDescent="0.4">
      <c r="F47" s="43"/>
      <c r="H47" s="114" t="s">
        <v>115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7"/>
    </row>
    <row r="48" spans="1:23" ht="24" x14ac:dyDescent="0.4">
      <c r="H48" s="62" t="s">
        <v>101</v>
      </c>
      <c r="I48" s="63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7"/>
      <c r="W48" s="135"/>
    </row>
    <row r="49" spans="8:21" ht="24" x14ac:dyDescent="0.4">
      <c r="H49" s="115" t="s">
        <v>102</v>
      </c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7"/>
    </row>
    <row r="50" spans="8:21" ht="24" x14ac:dyDescent="0.4">
      <c r="H50" s="59" t="s">
        <v>89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1"/>
    </row>
    <row r="51" spans="8:21" ht="24" x14ac:dyDescent="0.4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35" t="s">
        <v>92</v>
      </c>
      <c r="U51" s="1">
        <v>2.2000000000000002</v>
      </c>
    </row>
  </sheetData>
  <mergeCells count="5">
    <mergeCell ref="A2:E3"/>
    <mergeCell ref="L2:U3"/>
    <mergeCell ref="A21:J22"/>
    <mergeCell ref="H42:U42"/>
    <mergeCell ref="A42:D42"/>
  </mergeCells>
  <phoneticPr fontId="3"/>
  <conditionalFormatting sqref="B43:E46">
    <cfRule type="expression" dxfId="73" priority="12">
      <formula>$E42="休業"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8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3月彦根(5週)</vt:lpstr>
      <vt:lpstr>3月米原(5週)</vt:lpstr>
      <vt:lpstr>12月長浜 (５週)</vt:lpstr>
      <vt:lpstr>10月長浜 (４週)</vt:lpstr>
      <vt:lpstr>エリア世帯数４週</vt:lpstr>
      <vt:lpstr>エリア世帯数４週 (2)</vt:lpstr>
      <vt:lpstr>7月彦根(５週)</vt:lpstr>
      <vt:lpstr>MIHON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tomo</cp:lastModifiedBy>
  <cp:lastPrinted>2021-02-06T07:15:25Z</cp:lastPrinted>
  <dcterms:created xsi:type="dcterms:W3CDTF">2019-04-20T06:13:58Z</dcterms:created>
  <dcterms:modified xsi:type="dcterms:W3CDTF">2022-03-09T02:07:40Z</dcterms:modified>
</cp:coreProperties>
</file>